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2090" activeTab="2"/>
  </bookViews>
  <sheets>
    <sheet name="Basisinformationen" sheetId="1" r:id="rId1"/>
    <sheet name="GruppeStufe" sheetId="2" r:id="rId2"/>
    <sheet name="AnerkennungTaetigkeitszeitraum" sheetId="5" r:id="rId3"/>
    <sheet name="Stundensatzberechnung" sheetId="4" r:id="rId4"/>
  </sheets>
  <calcPr calcId="145621"/>
</workbook>
</file>

<file path=xl/calcChain.xml><?xml version="1.0" encoding="utf-8"?>
<calcChain xmlns="http://schemas.openxmlformats.org/spreadsheetml/2006/main">
  <c r="A1" i="5" l="1"/>
  <c r="C9" i="5" l="1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8" i="5"/>
  <c r="C6" i="5" l="1"/>
  <c r="C5" i="5" s="1"/>
  <c r="B15" i="4" s="1"/>
  <c r="C4" i="5" l="1"/>
  <c r="B14" i="4" s="1"/>
  <c r="A1" i="4"/>
  <c r="A1" i="2"/>
  <c r="F12" i="4" l="1"/>
  <c r="L9" i="4"/>
  <c r="L10" i="4"/>
  <c r="L8" i="4"/>
  <c r="N32" i="4" l="1"/>
  <c r="M32" i="4"/>
  <c r="L32" i="4"/>
  <c r="N31" i="4"/>
  <c r="M31" i="4"/>
  <c r="L31" i="4"/>
  <c r="N30" i="4"/>
  <c r="M30" i="4"/>
  <c r="L30" i="4"/>
  <c r="N29" i="4"/>
  <c r="M29" i="4"/>
  <c r="L29" i="4"/>
  <c r="N28" i="4"/>
  <c r="M28" i="4"/>
  <c r="L28" i="4"/>
  <c r="N27" i="4"/>
  <c r="M27" i="4"/>
  <c r="L27" i="4"/>
  <c r="N26" i="4"/>
  <c r="M26" i="4"/>
  <c r="L26" i="4"/>
  <c r="N25" i="4"/>
  <c r="M25" i="4"/>
  <c r="L25" i="4"/>
  <c r="B11" i="4"/>
  <c r="B25" i="4" s="1"/>
  <c r="F9" i="4"/>
  <c r="E7" i="4"/>
  <c r="C8" i="4"/>
  <c r="G29" i="4" l="1"/>
  <c r="Q7" i="4"/>
  <c r="P7" i="4"/>
  <c r="O7" i="4"/>
  <c r="N7" i="4"/>
  <c r="M7" i="4"/>
  <c r="P29" i="4"/>
  <c r="P27" i="4"/>
  <c r="H30" i="4"/>
  <c r="J24" i="4"/>
  <c r="I32" i="4"/>
  <c r="O24" i="4"/>
  <c r="P32" i="4"/>
  <c r="P24" i="4"/>
  <c r="P25" i="4"/>
  <c r="P26" i="4"/>
  <c r="J27" i="4"/>
  <c r="P30" i="4"/>
  <c r="H24" i="4"/>
  <c r="H31" i="4"/>
  <c r="I24" i="4"/>
  <c r="P31" i="4"/>
  <c r="B32" i="4"/>
  <c r="B31" i="4"/>
  <c r="B30" i="4"/>
  <c r="B29" i="4"/>
  <c r="B28" i="4"/>
  <c r="B27" i="4"/>
  <c r="B26" i="4"/>
  <c r="F13" i="4"/>
  <c r="F28" i="4"/>
  <c r="E10" i="4"/>
  <c r="F10" i="4" s="1"/>
  <c r="F24" i="4"/>
  <c r="P28" i="4"/>
  <c r="G24" i="4"/>
  <c r="F8" i="4"/>
  <c r="F7" i="4"/>
  <c r="E8" i="4"/>
  <c r="K24" i="4" l="1"/>
  <c r="K27" i="4" s="1"/>
  <c r="M8" i="4"/>
  <c r="M10" i="4"/>
  <c r="M9" i="4"/>
  <c r="N8" i="4"/>
  <c r="N10" i="4"/>
  <c r="N9" i="4"/>
  <c r="O10" i="4"/>
  <c r="O8" i="4"/>
  <c r="O9" i="4"/>
  <c r="P10" i="4"/>
  <c r="P9" i="4"/>
  <c r="P8" i="4"/>
  <c r="Q9" i="4"/>
  <c r="Q8" i="4"/>
  <c r="Q10" i="4"/>
  <c r="E11" i="4"/>
  <c r="F15" i="4"/>
  <c r="F16" i="4" s="1"/>
  <c r="L24" i="4"/>
  <c r="M24" i="4"/>
  <c r="N24" i="4"/>
  <c r="F11" i="4"/>
  <c r="F14" i="4" s="1"/>
  <c r="P9" i="2"/>
  <c r="Q15" i="2"/>
  <c r="W15" i="2"/>
  <c r="Q26" i="2"/>
  <c r="W26" i="2"/>
  <c r="Q32" i="2"/>
  <c r="W32" i="2"/>
  <c r="Q38" i="2"/>
  <c r="W38" i="2"/>
  <c r="Q49" i="2"/>
  <c r="W49" i="2"/>
  <c r="O56" i="2"/>
  <c r="P5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" i="2"/>
  <c r="B10" i="1"/>
  <c r="B7" i="1"/>
  <c r="W7" i="2" s="1"/>
  <c r="K26" i="4" l="1"/>
  <c r="K28" i="4"/>
  <c r="K32" i="4"/>
  <c r="K29" i="4"/>
  <c r="K30" i="4"/>
  <c r="K25" i="4"/>
  <c r="K31" i="4"/>
  <c r="Q31" i="4"/>
  <c r="Q26" i="4"/>
  <c r="Q28" i="4"/>
  <c r="Q30" i="4"/>
  <c r="Q32" i="4"/>
  <c r="Q24" i="4"/>
  <c r="Q25" i="4"/>
  <c r="Q27" i="4"/>
  <c r="Q29" i="4"/>
  <c r="E32" i="4"/>
  <c r="E25" i="4"/>
  <c r="E26" i="4"/>
  <c r="E27" i="4"/>
  <c r="E28" i="4"/>
  <c r="E29" i="4"/>
  <c r="E30" i="4"/>
  <c r="E31" i="4"/>
  <c r="P8" i="2"/>
  <c r="P49" i="2"/>
  <c r="P32" i="2"/>
  <c r="P26" i="2"/>
  <c r="O8" i="2"/>
  <c r="P54" i="2"/>
  <c r="P37" i="2"/>
  <c r="P31" i="2"/>
  <c r="P13" i="2"/>
  <c r="O54" i="2"/>
  <c r="O48" i="2"/>
  <c r="O31" i="2"/>
  <c r="O13" i="2"/>
  <c r="P47" i="2"/>
  <c r="P36" i="2"/>
  <c r="W12" i="2"/>
  <c r="O6" i="2"/>
  <c r="O47" i="2"/>
  <c r="Q29" i="2"/>
  <c r="Q18" i="2"/>
  <c r="W52" i="2"/>
  <c r="W35" i="2"/>
  <c r="P12" i="2"/>
  <c r="Q6" i="2"/>
  <c r="Q46" i="2"/>
  <c r="P28" i="2"/>
  <c r="P17" i="2"/>
  <c r="P46" i="2"/>
  <c r="O34" i="2"/>
  <c r="O17" i="2"/>
  <c r="P57" i="2"/>
  <c r="P51" i="2"/>
  <c r="P44" i="2"/>
  <c r="P33" i="2"/>
  <c r="P27" i="2"/>
  <c r="P16" i="2"/>
  <c r="P10" i="2"/>
  <c r="P55" i="2"/>
  <c r="P38" i="2"/>
  <c r="O14" i="2"/>
  <c r="P48" i="2"/>
  <c r="P25" i="2"/>
  <c r="P7" i="2"/>
  <c r="O37" i="2"/>
  <c r="O19" i="2"/>
  <c r="O7" i="2"/>
  <c r="P53" i="2"/>
  <c r="P30" i="2"/>
  <c r="W18" i="2"/>
  <c r="O53" i="2"/>
  <c r="O36" i="2"/>
  <c r="Q12" i="2"/>
  <c r="P6" i="2"/>
  <c r="W46" i="2"/>
  <c r="P29" i="2"/>
  <c r="P18" i="2"/>
  <c r="Q52" i="2"/>
  <c r="P34" i="2"/>
  <c r="P11" i="2"/>
  <c r="W6" i="2"/>
  <c r="P52" i="2"/>
  <c r="O28" i="2"/>
  <c r="O11" i="2"/>
  <c r="O57" i="2"/>
  <c r="O51" i="2"/>
  <c r="O44" i="2"/>
  <c r="O33" i="2"/>
  <c r="O27" i="2"/>
  <c r="O16" i="2"/>
  <c r="O10" i="2"/>
  <c r="W55" i="2"/>
  <c r="P50" i="2"/>
  <c r="P45" i="2"/>
  <c r="Q35" i="2"/>
  <c r="O30" i="2"/>
  <c r="O25" i="2"/>
  <c r="P15" i="2"/>
  <c r="W9" i="2"/>
  <c r="Q55" i="2"/>
  <c r="O50" i="2"/>
  <c r="O45" i="2"/>
  <c r="P35" i="2"/>
  <c r="W29" i="2"/>
  <c r="P19" i="2"/>
  <c r="P14" i="2"/>
  <c r="Q9" i="2"/>
  <c r="O55" i="2"/>
  <c r="O49" i="2"/>
  <c r="O38" i="2"/>
  <c r="O32" i="2"/>
  <c r="O18" i="2"/>
  <c r="W57" i="2"/>
  <c r="W54" i="2"/>
  <c r="W51" i="2"/>
  <c r="W48" i="2"/>
  <c r="W45" i="2"/>
  <c r="W37" i="2"/>
  <c r="W34" i="2"/>
  <c r="W31" i="2"/>
  <c r="W28" i="2"/>
  <c r="W25" i="2"/>
  <c r="W17" i="2"/>
  <c r="W14" i="2"/>
  <c r="W11" i="2"/>
  <c r="W8" i="2"/>
  <c r="Q57" i="2"/>
  <c r="Q54" i="2"/>
  <c r="Q51" i="2"/>
  <c r="Q48" i="2"/>
  <c r="Q45" i="2"/>
  <c r="Q37" i="2"/>
  <c r="Q34" i="2"/>
  <c r="Q31" i="2"/>
  <c r="Q28" i="2"/>
  <c r="Q25" i="2"/>
  <c r="Q17" i="2"/>
  <c r="Q14" i="2"/>
  <c r="Q11" i="2"/>
  <c r="Q8" i="2"/>
  <c r="W50" i="2"/>
  <c r="W36" i="2"/>
  <c r="W27" i="2"/>
  <c r="Z7" i="2"/>
  <c r="Z27" i="2"/>
  <c r="Z33" i="2"/>
  <c r="Z37" i="2"/>
  <c r="Z41" i="2"/>
  <c r="Z45" i="2"/>
  <c r="Z49" i="2"/>
  <c r="Z53" i="2"/>
  <c r="Z57" i="2"/>
  <c r="Z61" i="2"/>
  <c r="AA25" i="2"/>
  <c r="AD7" i="2"/>
  <c r="AD9" i="2"/>
  <c r="AD11" i="2"/>
  <c r="AD13" i="2"/>
  <c r="AD15" i="2"/>
  <c r="AD17" i="2"/>
  <c r="AD19" i="2"/>
  <c r="AD21" i="2"/>
  <c r="AD23" i="2"/>
  <c r="AD25" i="2"/>
  <c r="AD27" i="2"/>
  <c r="AD29" i="2"/>
  <c r="AD31" i="2"/>
  <c r="AD33" i="2"/>
  <c r="AD35" i="2"/>
  <c r="AD37" i="2"/>
  <c r="AD39" i="2"/>
  <c r="AD41" i="2"/>
  <c r="AD43" i="2"/>
  <c r="AD45" i="2"/>
  <c r="AD47" i="2"/>
  <c r="AD49" i="2"/>
  <c r="AD51" i="2"/>
  <c r="AD53" i="2"/>
  <c r="AD55" i="2"/>
  <c r="AD57" i="2"/>
  <c r="AD59" i="2"/>
  <c r="AD61" i="2"/>
  <c r="AE6" i="2"/>
  <c r="AE43" i="2"/>
  <c r="AE47" i="2"/>
  <c r="AE51" i="2"/>
  <c r="AE55" i="2"/>
  <c r="AE59" i="2"/>
  <c r="Z6" i="2"/>
  <c r="Z8" i="2"/>
  <c r="Z10" i="2"/>
  <c r="Z14" i="2"/>
  <c r="Z16" i="2"/>
  <c r="Z20" i="2"/>
  <c r="Z24" i="2"/>
  <c r="Z28" i="2"/>
  <c r="Z32" i="2"/>
  <c r="Z36" i="2"/>
  <c r="Z40" i="2"/>
  <c r="Z44" i="2"/>
  <c r="Z50" i="2"/>
  <c r="Z54" i="2"/>
  <c r="Z56" i="2"/>
  <c r="Z60" i="2"/>
  <c r="AA8" i="2"/>
  <c r="AA12" i="2"/>
  <c r="AA16" i="2"/>
  <c r="AA20" i="2"/>
  <c r="AA24" i="2"/>
  <c r="AA28" i="2"/>
  <c r="AA32" i="2"/>
  <c r="AA36" i="2"/>
  <c r="AA38" i="2"/>
  <c r="AA42" i="2"/>
  <c r="AA46" i="2"/>
  <c r="AA50" i="2"/>
  <c r="AA54" i="2"/>
  <c r="AA58" i="2"/>
  <c r="AA62" i="2"/>
  <c r="AB12" i="2"/>
  <c r="AB16" i="2"/>
  <c r="AB20" i="2"/>
  <c r="AB24" i="2"/>
  <c r="AB28" i="2"/>
  <c r="AB32" i="2"/>
  <c r="AB36" i="2"/>
  <c r="AB40" i="2"/>
  <c r="AB44" i="2"/>
  <c r="AB48" i="2"/>
  <c r="AB52" i="2"/>
  <c r="AB56" i="2"/>
  <c r="AB60" i="2"/>
  <c r="AC8" i="2"/>
  <c r="AC10" i="2"/>
  <c r="AC14" i="2"/>
  <c r="AC16" i="2"/>
  <c r="AC20" i="2"/>
  <c r="AE7" i="2"/>
  <c r="AE9" i="2"/>
  <c r="AE11" i="2"/>
  <c r="AE13" i="2"/>
  <c r="AE15" i="2"/>
  <c r="AE17" i="2"/>
  <c r="AE19" i="2"/>
  <c r="AE21" i="2"/>
  <c r="AE23" i="2"/>
  <c r="AE25" i="2"/>
  <c r="AE27" i="2"/>
  <c r="AE29" i="2"/>
  <c r="AE31" i="2"/>
  <c r="AE33" i="2"/>
  <c r="AE35" i="2"/>
  <c r="AE37" i="2"/>
  <c r="AE39" i="2"/>
  <c r="AE41" i="2"/>
  <c r="AE45" i="2"/>
  <c r="AE49" i="2"/>
  <c r="AE53" i="2"/>
  <c r="AE57" i="2"/>
  <c r="AE61" i="2"/>
  <c r="Z12" i="2"/>
  <c r="Z18" i="2"/>
  <c r="Z22" i="2"/>
  <c r="Z26" i="2"/>
  <c r="Z30" i="2"/>
  <c r="Z34" i="2"/>
  <c r="Z38" i="2"/>
  <c r="Z42" i="2"/>
  <c r="Z46" i="2"/>
  <c r="Z48" i="2"/>
  <c r="Z52" i="2"/>
  <c r="Z58" i="2"/>
  <c r="Z62" i="2"/>
  <c r="AA10" i="2"/>
  <c r="AA14" i="2"/>
  <c r="AA18" i="2"/>
  <c r="AA22" i="2"/>
  <c r="AA26" i="2"/>
  <c r="AA30" i="2"/>
  <c r="AA34" i="2"/>
  <c r="AA40" i="2"/>
  <c r="AA44" i="2"/>
  <c r="AA48" i="2"/>
  <c r="AA52" i="2"/>
  <c r="AA56" i="2"/>
  <c r="AA60" i="2"/>
  <c r="AB10" i="2"/>
  <c r="AB14" i="2"/>
  <c r="AB18" i="2"/>
  <c r="AB22" i="2"/>
  <c r="AB26" i="2"/>
  <c r="AB30" i="2"/>
  <c r="AB34" i="2"/>
  <c r="AB38" i="2"/>
  <c r="AB42" i="2"/>
  <c r="AB46" i="2"/>
  <c r="AB50" i="2"/>
  <c r="AB54" i="2"/>
  <c r="AB58" i="2"/>
  <c r="AB62" i="2"/>
  <c r="AC18" i="2"/>
  <c r="AB8" i="2"/>
  <c r="AC12" i="2"/>
  <c r="AD8" i="2"/>
  <c r="AD10" i="2"/>
  <c r="AD12" i="2"/>
  <c r="AD14" i="2"/>
  <c r="AD16" i="2"/>
  <c r="AD18" i="2"/>
  <c r="AD20" i="2"/>
  <c r="AD22" i="2"/>
  <c r="AD24" i="2"/>
  <c r="AD26" i="2"/>
  <c r="AD28" i="2"/>
  <c r="AD30" i="2"/>
  <c r="AD32" i="2"/>
  <c r="AD34" i="2"/>
  <c r="AD36" i="2"/>
  <c r="AD38" i="2"/>
  <c r="AD40" i="2"/>
  <c r="AD42" i="2"/>
  <c r="AD44" i="2"/>
  <c r="AD46" i="2"/>
  <c r="AD48" i="2"/>
  <c r="AD50" i="2"/>
  <c r="AD52" i="2"/>
  <c r="AD54" i="2"/>
  <c r="AD56" i="2"/>
  <c r="AD58" i="2"/>
  <c r="AD60" i="2"/>
  <c r="AD62" i="2"/>
  <c r="AE8" i="2"/>
  <c r="AE10" i="2"/>
  <c r="AE12" i="2"/>
  <c r="AE14" i="2"/>
  <c r="AE16" i="2"/>
  <c r="AE18" i="2"/>
  <c r="AE20" i="2"/>
  <c r="AE22" i="2"/>
  <c r="AE24" i="2"/>
  <c r="AE26" i="2"/>
  <c r="AE28" i="2"/>
  <c r="AE30" i="2"/>
  <c r="AE32" i="2"/>
  <c r="AE34" i="2"/>
  <c r="AE36" i="2"/>
  <c r="AE38" i="2"/>
  <c r="AE40" i="2"/>
  <c r="AE42" i="2"/>
  <c r="AE44" i="2"/>
  <c r="AE46" i="2"/>
  <c r="AE48" i="2"/>
  <c r="AE50" i="2"/>
  <c r="AE52" i="2"/>
  <c r="AE54" i="2"/>
  <c r="AE56" i="2"/>
  <c r="AE58" i="2"/>
  <c r="AE60" i="2"/>
  <c r="AE62" i="2"/>
  <c r="Z9" i="2"/>
  <c r="Z11" i="2"/>
  <c r="Z13" i="2"/>
  <c r="Z15" i="2"/>
  <c r="Z17" i="2"/>
  <c r="Z19" i="2"/>
  <c r="Z21" i="2"/>
  <c r="Z23" i="2"/>
  <c r="Z25" i="2"/>
  <c r="Z29" i="2"/>
  <c r="Z31" i="2"/>
  <c r="Z35" i="2"/>
  <c r="Z39" i="2"/>
  <c r="Z43" i="2"/>
  <c r="Z47" i="2"/>
  <c r="Z51" i="2"/>
  <c r="Z55" i="2"/>
  <c r="Z59" i="2"/>
  <c r="AA6" i="2"/>
  <c r="AA7" i="2"/>
  <c r="AA9" i="2"/>
  <c r="AA11" i="2"/>
  <c r="AA13" i="2"/>
  <c r="AA15" i="2"/>
  <c r="AA17" i="2"/>
  <c r="AA19" i="2"/>
  <c r="AA21" i="2"/>
  <c r="AA23" i="2"/>
  <c r="AA27" i="2"/>
  <c r="AB13" i="2"/>
  <c r="AC23" i="2"/>
  <c r="AA31" i="2"/>
  <c r="AA37" i="2"/>
  <c r="AA43" i="2"/>
  <c r="AA49" i="2"/>
  <c r="AA55" i="2"/>
  <c r="AA61" i="2"/>
  <c r="AC13" i="2"/>
  <c r="AC24" i="2"/>
  <c r="AB31" i="2"/>
  <c r="AB37" i="2"/>
  <c r="AB43" i="2"/>
  <c r="AB49" i="2"/>
  <c r="AB55" i="2"/>
  <c r="AB61" i="2"/>
  <c r="AB15" i="2"/>
  <c r="AB25" i="2"/>
  <c r="AC31" i="2"/>
  <c r="AC37" i="2"/>
  <c r="AC43" i="2"/>
  <c r="AC49" i="2"/>
  <c r="AC55" i="2"/>
  <c r="AC61" i="2"/>
  <c r="AC15" i="2"/>
  <c r="AC25" i="2"/>
  <c r="AC32" i="2"/>
  <c r="AC38" i="2"/>
  <c r="AC44" i="2"/>
  <c r="AC50" i="2"/>
  <c r="AC56" i="2"/>
  <c r="AC62" i="2"/>
  <c r="AC58" i="2"/>
  <c r="AB21" i="2"/>
  <c r="AA35" i="2"/>
  <c r="AA47" i="2"/>
  <c r="AA59" i="2"/>
  <c r="AC21" i="2"/>
  <c r="AB35" i="2"/>
  <c r="AB47" i="2"/>
  <c r="AB59" i="2"/>
  <c r="AC22" i="2"/>
  <c r="AC35" i="2"/>
  <c r="AC47" i="2"/>
  <c r="AC59" i="2"/>
  <c r="AC11" i="2"/>
  <c r="AC30" i="2"/>
  <c r="AC42" i="2"/>
  <c r="AC54" i="2"/>
  <c r="AB17" i="2"/>
  <c r="AC26" i="2"/>
  <c r="AA33" i="2"/>
  <c r="AA39" i="2"/>
  <c r="AA45" i="2"/>
  <c r="AA51" i="2"/>
  <c r="AA57" i="2"/>
  <c r="AB6" i="2"/>
  <c r="AC17" i="2"/>
  <c r="AB27" i="2"/>
  <c r="AB33" i="2"/>
  <c r="AB39" i="2"/>
  <c r="AB45" i="2"/>
  <c r="AB51" i="2"/>
  <c r="AB57" i="2"/>
  <c r="AC6" i="2"/>
  <c r="AB7" i="2"/>
  <c r="AB19" i="2"/>
  <c r="AC27" i="2"/>
  <c r="AC33" i="2"/>
  <c r="AC39" i="2"/>
  <c r="AC45" i="2"/>
  <c r="AC51" i="2"/>
  <c r="AC57" i="2"/>
  <c r="AD6" i="2"/>
  <c r="AC7" i="2"/>
  <c r="AC19" i="2"/>
  <c r="AC28" i="2"/>
  <c r="AC34" i="2"/>
  <c r="AC40" i="2"/>
  <c r="AC46" i="2"/>
  <c r="AC52" i="2"/>
  <c r="AB9" i="2"/>
  <c r="AA29" i="2"/>
  <c r="AA41" i="2"/>
  <c r="AA53" i="2"/>
  <c r="AC9" i="2"/>
  <c r="AB29" i="2"/>
  <c r="AB41" i="2"/>
  <c r="AB53" i="2"/>
  <c r="AB11" i="2"/>
  <c r="AC29" i="2"/>
  <c r="AC41" i="2"/>
  <c r="AC53" i="2"/>
  <c r="AB23" i="2"/>
  <c r="AC36" i="2"/>
  <c r="AC48" i="2"/>
  <c r="AC60" i="2"/>
  <c r="W56" i="2"/>
  <c r="W53" i="2"/>
  <c r="W47" i="2"/>
  <c r="W44" i="2"/>
  <c r="W33" i="2"/>
  <c r="W30" i="2"/>
  <c r="W19" i="2"/>
  <c r="W16" i="2"/>
  <c r="W13" i="2"/>
  <c r="W10" i="2"/>
  <c r="Q56" i="2"/>
  <c r="Q53" i="2"/>
  <c r="Q50" i="2"/>
  <c r="Q47" i="2"/>
  <c r="Q44" i="2"/>
  <c r="Q36" i="2"/>
  <c r="Q33" i="2"/>
  <c r="Q30" i="2"/>
  <c r="Q27" i="2"/>
  <c r="Q19" i="2"/>
  <c r="Q16" i="2"/>
  <c r="Q13" i="2"/>
  <c r="Q10" i="2"/>
  <c r="Q7" i="2"/>
  <c r="O52" i="2"/>
  <c r="O46" i="2"/>
  <c r="O35" i="2"/>
  <c r="O29" i="2"/>
  <c r="O26" i="2"/>
  <c r="O15" i="2"/>
  <c r="O12" i="2"/>
  <c r="O9" i="2"/>
  <c r="D30" i="4" l="1"/>
  <c r="C30" i="4" s="1"/>
  <c r="D25" i="4"/>
  <c r="C25" i="4" s="1"/>
  <c r="D26" i="4"/>
  <c r="C26" i="4" s="1"/>
  <c r="D32" i="4"/>
  <c r="C32" i="4" s="1"/>
  <c r="D28" i="4"/>
  <c r="C28" i="4" s="1"/>
  <c r="D27" i="4"/>
  <c r="C27" i="4" s="1"/>
  <c r="D31" i="4"/>
  <c r="C31" i="4" s="1"/>
  <c r="D29" i="4"/>
  <c r="C29" i="4" s="1"/>
</calcChain>
</file>

<file path=xl/sharedStrings.xml><?xml version="1.0" encoding="utf-8"?>
<sst xmlns="http://schemas.openxmlformats.org/spreadsheetml/2006/main" count="403" uniqueCount="242">
  <si>
    <t>Stundensatzberechnung</t>
  </si>
  <si>
    <t>Arbeitszeit wöchentlich (je VBE)</t>
  </si>
  <si>
    <t>Arbeitszeit monatlich (je VBE)</t>
  </si>
  <si>
    <t>Durchschnittliche Anzahl Wochen je Monat</t>
  </si>
  <si>
    <t>Durchschnittliche Anzahl Arbeitstage je Monat (5-Tage-Woche)</t>
  </si>
  <si>
    <t>Parameter</t>
  </si>
  <si>
    <t>Wert</t>
  </si>
  <si>
    <t>Rechtsgrundlage</t>
  </si>
  <si>
    <t>Anzahl Tage Frei für 24.12.</t>
  </si>
  <si>
    <t>Anzahl Tage Frei für 31.12.</t>
  </si>
  <si>
    <t>Anzahl Tage Frei für Urlaub</t>
  </si>
  <si>
    <t>Mehrarbeit</t>
  </si>
  <si>
    <t>Überstunden</t>
  </si>
  <si>
    <t>Bereitschaftsdienst</t>
  </si>
  <si>
    <t>AVR.HN: § 13</t>
  </si>
  <si>
    <t>AVR.HN: § 21</t>
  </si>
  <si>
    <t>AVR.HN: § 23</t>
  </si>
  <si>
    <t>Rufbereitschaft</t>
  </si>
  <si>
    <t>Schichtarbeit</t>
  </si>
  <si>
    <t>AVR.HN: § 25</t>
  </si>
  <si>
    <t>Woche</t>
  </si>
  <si>
    <t>AVR.HN: § 25 A.5</t>
  </si>
  <si>
    <t xml:space="preserve">Vorfesttage: </t>
  </si>
  <si>
    <t>AVR.HN: § 25 A.7</t>
  </si>
  <si>
    <t>AVR.HN: § 30 A.2</t>
  </si>
  <si>
    <t>E01</t>
  </si>
  <si>
    <t>E02</t>
  </si>
  <si>
    <t>E03</t>
  </si>
  <si>
    <t>Gruppe</t>
  </si>
  <si>
    <t>Zuschlag</t>
  </si>
  <si>
    <t>Überstunde</t>
  </si>
  <si>
    <t>Eingruppierung: Gruppe E / Stufe - Zuschläge</t>
  </si>
  <si>
    <t>AVR.HN: § 22, 32</t>
  </si>
  <si>
    <t>Sonntag</t>
  </si>
  <si>
    <t>Feiertag 1</t>
  </si>
  <si>
    <t>Feiertag 2</t>
  </si>
  <si>
    <t>Sonntag: Zuschlag Stufe 3 je Stunde</t>
  </si>
  <si>
    <t>Feiertag 1: Zuschlag Stufe 3 je Stunde (Woche, Ostersonntag, Pfingstsonntag)</t>
  </si>
  <si>
    <t>Feiertag 2: Zuschlag Stufe 3 je Stunde (Wochenfeiertage die auf Sonntag fallen)</t>
  </si>
  <si>
    <t>Nachtarbeit (21 bis 6 Uhr): Zuschlag je Stunde</t>
  </si>
  <si>
    <t>AVR.HN: § 25 A.7,8; 33 A.1 S.1 Z.c</t>
  </si>
  <si>
    <t>AVR.HN: § 25 A.7,8; 33 A.1 S.1 Z.b</t>
  </si>
  <si>
    <t>AVR.HN: § 25 A.7; 33 A.1 S.1 Z.a</t>
  </si>
  <si>
    <t>AVR.HN: § 25 A.9; 33 A.1 S.2</t>
  </si>
  <si>
    <t>AVR.HN: § 33 A.1 S.3</t>
  </si>
  <si>
    <t>AVR.HN: § 16; 25 A.7</t>
  </si>
  <si>
    <t>AVR.HN: § 33 A.2</t>
  </si>
  <si>
    <t>AVR.HN: § 24; 35</t>
  </si>
  <si>
    <t>AVR.HN: § 25 A.10; 36</t>
  </si>
  <si>
    <t>Wechselschicht: bei 40 Std. Nachtschicht in 5 Wochen</t>
  </si>
  <si>
    <t>AVR.HN: § 25 A.11; 36 A.2 Z.1</t>
  </si>
  <si>
    <t>AVR.HN: § 25 A.11; 36 A.2 Z.2</t>
  </si>
  <si>
    <t>AVR.HN: § 25 A.11; 36 A.2 Z.3</t>
  </si>
  <si>
    <t>Datum ab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</si>
  <si>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</si>
  <si>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</si>
  <si>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</si>
  <si>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</si>
  <si>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</si>
  <si>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</si>
  <si>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</si>
  <si>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</si>
  <si>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</si>
  <si>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E13</t>
  </si>
  <si>
    <t>E14</t>
  </si>
  <si>
    <t>Stufe 1</t>
  </si>
  <si>
    <t>Stufe 2</t>
  </si>
  <si>
    <t>Stufe 3</t>
  </si>
  <si>
    <t>Stufe 4</t>
  </si>
  <si>
    <t>Stufe 5</t>
  </si>
  <si>
    <t>Stufe 6</t>
  </si>
  <si>
    <t>Erhöhung</t>
  </si>
  <si>
    <t>zum</t>
  </si>
  <si>
    <t>Vorherigen</t>
  </si>
  <si>
    <t>Azubi Generalistik</t>
  </si>
  <si>
    <t>Azubi Altenpflege</t>
  </si>
  <si>
    <t>Azubi Altenpflegehilfe</t>
  </si>
  <si>
    <t>APrO.HN: § 15a</t>
  </si>
  <si>
    <t>APrO.HN: § 15</t>
  </si>
  <si>
    <t>APrO.HN: § 16</t>
  </si>
  <si>
    <t>FSJ</t>
  </si>
  <si>
    <t>Zusatzversorgungspflichtiges Entgelt</t>
  </si>
  <si>
    <t>BFD (27 plus)</t>
  </si>
  <si>
    <t xml:space="preserve">Stufe 6 (5+): </t>
  </si>
  <si>
    <t>AVR.HN: §30 i.V.m. § 29 A.2</t>
  </si>
  <si>
    <t>Stufe 5: &gt; 11 Jahre</t>
  </si>
  <si>
    <t>Stufe 4: &gt; 8 Jahre</t>
  </si>
  <si>
    <t>Stufe 3: &gt; 5 Jahre</t>
  </si>
  <si>
    <t>Stufe 2: &gt; 2 Jahre</t>
  </si>
  <si>
    <t>Stufe 1: &lt;= 2 Jahre</t>
  </si>
  <si>
    <t>AVR.HN: §30</t>
  </si>
  <si>
    <t>Samstag: Zuschlag je Stunde</t>
  </si>
  <si>
    <t>Jahressonderzahlung</t>
  </si>
  <si>
    <t>AVR.HN: § 37</t>
  </si>
  <si>
    <t>AVR.HN: § 46 ff.</t>
  </si>
  <si>
    <t>AVR.HN: § 13; 30 A.2</t>
  </si>
  <si>
    <t>Durchschnittliche Anzahl Arbeitstage je Jahr (5-Tage-Woche)</t>
  </si>
  <si>
    <t>= 173,92 / 8 Stunden täglich</t>
  </si>
  <si>
    <t>= 21,72 * 12 Monate</t>
  </si>
  <si>
    <t>Urlaub</t>
  </si>
  <si>
    <t>in Tagen</t>
  </si>
  <si>
    <t>je Std. S3 in %</t>
  </si>
  <si>
    <t>je Std. in €</t>
  </si>
  <si>
    <t>je Std. S3 in €</t>
  </si>
  <si>
    <t>je Std.</t>
  </si>
  <si>
    <t>Samstag</t>
  </si>
  <si>
    <t>Nachtarbeit</t>
  </si>
  <si>
    <t>Schicht 3: bei 40 Std. Nachtschicht in 7 Wochen</t>
  </si>
  <si>
    <t>Schicht 1: bei Schichtarbeit vom mind. 13 Stunden Zeitspanne</t>
  </si>
  <si>
    <t>Schicht 2: bei Schichtarbeit vom mind. 18 Stunden Zeitspanne</t>
  </si>
  <si>
    <t>Zulage</t>
  </si>
  <si>
    <t>WSchicht</t>
  </si>
  <si>
    <t>Schicht 3</t>
  </si>
  <si>
    <t>Schicht 1</t>
  </si>
  <si>
    <t>Schicht 2</t>
  </si>
  <si>
    <t>je Monat</t>
  </si>
  <si>
    <t>jährlich</t>
  </si>
  <si>
    <t>13. Gehalt</t>
  </si>
  <si>
    <t>Ihre Eingruppierung / Einstufung</t>
  </si>
  <si>
    <t>Verketten</t>
  </si>
  <si>
    <t>Arbeitszeit</t>
  </si>
  <si>
    <t>je Tag in Std.</t>
  </si>
  <si>
    <t>Grundgehalt</t>
  </si>
  <si>
    <t>Endgehalt</t>
  </si>
  <si>
    <t>Frühdienst am Samstag</t>
  </si>
  <si>
    <t>Alle Zuschläge</t>
  </si>
  <si>
    <t>%Überstunde</t>
  </si>
  <si>
    <t>%Sonntag</t>
  </si>
  <si>
    <t>%Feiertag 1</t>
  </si>
  <si>
    <t>%Feiertag 2</t>
  </si>
  <si>
    <t>Frühdienst Mo.-Fr.</t>
  </si>
  <si>
    <t>Spätdienst Mo.-Fr.</t>
  </si>
  <si>
    <t>Nachtdienst Mo.-Fr.</t>
  </si>
  <si>
    <t>Frühdienst am Sonntag</t>
  </si>
  <si>
    <t>Frühdienst am Feiertag</t>
  </si>
  <si>
    <t>Frühdienst am Ostersonntag</t>
  </si>
  <si>
    <t>Frühdienst an Sonntag (1. Mai)</t>
  </si>
  <si>
    <t>Was verdienen Sie je Stunde mindestens?</t>
  </si>
  <si>
    <t>je Tag</t>
  </si>
  <si>
    <t>Basisinformationen</t>
  </si>
  <si>
    <t>Gehalt</t>
  </si>
  <si>
    <t>Es handelt sich um die umgelegte "Abwesenheit mit Lohnfortzahlung" im Fall von Urlaub.</t>
  </si>
  <si>
    <t>In diesem Betrag sind noch keine weiteren Zuschläge enthalten, die im Rahmen des 3-Monats-Durchschnitts mitberechnet werden.</t>
  </si>
  <si>
    <t>D.h. der tatsächliche Stundensatz ist ggf. höher.</t>
  </si>
  <si>
    <t>Der Urlaub enthält den Jahresurlaub in Höhe von 30 Tagen sowie die bezahlten freien Tage am 24.12. und 31.12.</t>
  </si>
  <si>
    <t>Info zur Zelle B15 (Urlaub in Tagen pro Jahr</t>
  </si>
  <si>
    <t>Info zur Spalte Q (Urlaub)</t>
  </si>
  <si>
    <t>Bemerkung</t>
  </si>
  <si>
    <t>Die Schichtzulage wird bei Teilzeit anteilig gezahlt.</t>
  </si>
  <si>
    <t>Berechnungsgrundlage 3-Monats-Regel</t>
  </si>
  <si>
    <t>Kappung des Zuschlages:
Es wird nur der höchste Zuschlag gezahlt. Dieses betrifft:
- Sonntag
- Wochenfeiertag
- Ostersonntag, Pfingstsonntag
- Wochenfeiertag an Sonntag
- Arbeit an Samstagen</t>
  </si>
  <si>
    <t>AVR.HN: § 42</t>
  </si>
  <si>
    <t>Entgeltfortzahlung (3-Monats-Regel)</t>
  </si>
  <si>
    <t>AVR.HN: §42</t>
  </si>
  <si>
    <t>AVR.HN: §16 A.2</t>
  </si>
  <si>
    <t>AVR.HN: §21 A.2</t>
  </si>
  <si>
    <t>AVR.HN: §25 A.4</t>
  </si>
  <si>
    <t>AVR.HN: §34 A.4</t>
  </si>
  <si>
    <t>AVR.HN: §43 A.3</t>
  </si>
  <si>
    <t>AVR.HN: §46 A.1</t>
  </si>
  <si>
    <t>AVR.HN: §53</t>
  </si>
  <si>
    <t>Es setzt sich zusammen aus:</t>
  </si>
  <si>
    <t>AVR.HN: §28 A.4</t>
  </si>
  <si>
    <t>AVR.HN: §29</t>
  </si>
  <si>
    <t>AVR.HN: §31</t>
  </si>
  <si>
    <t>AVR.HN: §32</t>
  </si>
  <si>
    <t>Zuschlag: Überstunden</t>
  </si>
  <si>
    <t>AVR.HN: §33</t>
  </si>
  <si>
    <t>AVR.HN: §34</t>
  </si>
  <si>
    <t>AVR.HN: §35</t>
  </si>
  <si>
    <t>AVR.HN: §36</t>
  </si>
  <si>
    <t>Zulage: Wechselschicht / Schichtarbeit</t>
  </si>
  <si>
    <t>Vergütung für Rufbereitschaft</t>
  </si>
  <si>
    <t>Vergütung für Bereitschaftsdienst</t>
  </si>
  <si>
    <t>Entgeltfortzahlung 24.12. und 31.12.</t>
  </si>
  <si>
    <t>Schichtarbeit und Wechselschichtarbeit</t>
  </si>
  <si>
    <t>Lohnfortzahlung im Krankheitsfall und Krankengeld</t>
  </si>
  <si>
    <t>Erholungsurlaub</t>
  </si>
  <si>
    <t>Arbeitsbefreiung mit Lohnfortzahlung</t>
  </si>
  <si>
    <t>Arbeitsentgelt (Tabellenentgelt + Tätigkeitszulage)</t>
  </si>
  <si>
    <t>Zulage für höherwertige Tätigkeit bis 6 Monate</t>
  </si>
  <si>
    <t>Leistungszulage:</t>
  </si>
  <si>
    <t>Vergütung für Mehrarbeit (wie Arbeitsentgelt)</t>
  </si>
  <si>
    <t>Zeitzuschlag: Sonntag</t>
  </si>
  <si>
    <t>Zeitzuschlag: Samstag</t>
  </si>
  <si>
    <t>Zeitzuschlag: Feiertage (alle Arten lt AVH.HN)</t>
  </si>
  <si>
    <t>Zeitzuschlag: Nachtarbeit</t>
  </si>
  <si>
    <t>Regelung gilt für folgende Entgeltfortzahlungsarten:</t>
  </si>
  <si>
    <t>Entgeltfortzahlung (3-Monats-Regel) ist beschrieben in</t>
  </si>
  <si>
    <t>Art der (Wechsel)schicht:</t>
  </si>
  <si>
    <t>Ihr Vertrag</t>
  </si>
  <si>
    <t>Arbeitszeit je Woche in Std.</t>
  </si>
  <si>
    <t>Arbeitszeit je Monat in Std.</t>
  </si>
  <si>
    <t>Grundgehalt je Stunde in EUR (AN-Brutto)</t>
  </si>
  <si>
    <t>Grundgehalt je Monat in EUR (AN-Brutto)</t>
  </si>
  <si>
    <t>AVR.HN Tarif gültig ab:</t>
  </si>
  <si>
    <t>Entgeltgruppe:</t>
  </si>
  <si>
    <t>Entgeltstufe:</t>
  </si>
  <si>
    <t>Arbeitstage je Woche (Anzahl):</t>
  </si>
  <si>
    <t>Arbeitszeit je Woche in Std.:</t>
  </si>
  <si>
    <t>Urlaub je Jahr in Stunden</t>
  </si>
  <si>
    <t>Arbeitszeit je Tag in Std.:</t>
  </si>
  <si>
    <t>Arbeitszeit je Jahr in Std.</t>
  </si>
  <si>
    <t>Arbeitszeit je Jahr in Std. abzüglich Urlaub</t>
  </si>
  <si>
    <t>Vollzeit</t>
  </si>
  <si>
    <t>Arbeitszeit in Vollzeitkräften (VZK)</t>
  </si>
  <si>
    <t>Urlaub Entgeltfortzahlung je Jahr in EUR</t>
  </si>
  <si>
    <t>&lt;= 2 Jahre</t>
  </si>
  <si>
    <t>&lt;= 5 Jahre</t>
  </si>
  <si>
    <t>&lt;= 8 Jahre</t>
  </si>
  <si>
    <t>&lt;= 11 Jahre</t>
  </si>
  <si>
    <t>&gt; 11 Jahre</t>
  </si>
  <si>
    <t>Bitte beachten Sie, dass der Tarifvertrag regelmäßig neu verhandelt wird, so dass Sie von den</t>
  </si>
  <si>
    <t>entsprechenden Tariferhöhungen automatisch profitieren.</t>
  </si>
  <si>
    <t>Dadurch entfallen Gehaltsverhandlungen.</t>
  </si>
  <si>
    <t>Die oben stehende Berechnung bezieht sich auf Ihr Grundgehalt AN-Brutto.</t>
  </si>
  <si>
    <t>Hinweise</t>
  </si>
  <si>
    <t>Die Jahressonderzahlung in Höhe von 51,4 % eines Monatsgehalts ist darin noch nicht enthalten</t>
  </si>
  <si>
    <t>und wird Ihnen zusätzlich Ende des Jahres ausgezahlt (anteilig für die tatächlichen</t>
  </si>
  <si>
    <t>Beschäftigungsmonate).</t>
  </si>
  <si>
    <t>Stellenanteil</t>
  </si>
  <si>
    <t>Std./Woche</t>
  </si>
  <si>
    <t>in %</t>
  </si>
  <si>
    <t>ohne</t>
  </si>
  <si>
    <t>Urlaub je Jahr in Tagen (ohne 24.12 und 31.12)</t>
  </si>
  <si>
    <t>Sondertage bezahltes Frei 24.12 und 31.12</t>
  </si>
  <si>
    <t>https://www.kirchenrecht-ekhn.de/document/40276</t>
  </si>
  <si>
    <t>Die Arbeitsvertragsrichtlinien der Diakonie in Hessen und Nassau (AVR.HN) finden Sie im Internet unter</t>
  </si>
  <si>
    <t>von</t>
  </si>
  <si>
    <t>bis</t>
  </si>
  <si>
    <t>Art der Tätigkeit</t>
  </si>
  <si>
    <t>GESAMT Monate:</t>
  </si>
  <si>
    <t>Anzahl Jahre:</t>
  </si>
  <si>
    <t>Rest Monate:</t>
  </si>
  <si>
    <t>Anzahl
Monate</t>
  </si>
  <si>
    <t>Anerkannte Jahre:</t>
  </si>
  <si>
    <t>Anerkannte Rest-Monate:</t>
  </si>
  <si>
    <t>Tätigkeit als Köchin / stellv. Küchenleitung</t>
  </si>
  <si>
    <t>Tätigkeit als Köchin / Küchenleitung</t>
  </si>
  <si>
    <t>Tätigkeit als Köchin</t>
  </si>
  <si>
    <t>Zeiträume, die als vorherige Tätigkeit anerkannt werden können</t>
  </si>
  <si>
    <t>Vollstationäre Pflegeeinrichtung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</si>
</sst>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0.000"/>
    <numFmt numFmtId="166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7C8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7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0" fillId="2" borderId="1" xfId="0" applyFill="1" applyBorder="1"/>
    <xf numFmtId="0" fontId="1" fillId="3" borderId="1" xfId="0" applyFont="1" applyFill="1" applyBorder="1"/>
    <xf numFmtId="10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14" fontId="6" fillId="2" borderId="1" xfId="0" applyNumberFormat="1" applyFont="1" applyFill="1" applyBorder="1"/>
    <xf numFmtId="0" fontId="8" fillId="2" borderId="0" xfId="0" applyFont="1" applyFill="1"/>
    <xf numFmtId="164" fontId="7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4" fontId="5" fillId="2" borderId="0" xfId="0" applyNumberFormat="1" applyFont="1" applyFill="1" applyBorder="1"/>
    <xf numFmtId="164" fontId="7" fillId="2" borderId="0" xfId="0" applyNumberFormat="1" applyFont="1" applyFill="1" applyBorder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5" fillId="2" borderId="0" xfId="0" applyFont="1" applyFill="1"/>
    <xf numFmtId="0" fontId="1" fillId="2" borderId="0" xfId="0" applyFont="1" applyFill="1"/>
    <xf numFmtId="0" fontId="1" fillId="3" borderId="1" xfId="0" applyFont="1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1" xfId="0" quotePrefix="1" applyFill="1" applyBorder="1" applyAlignment="1">
      <alignment vertical="top"/>
    </xf>
    <xf numFmtId="10" fontId="0" fillId="2" borderId="1" xfId="0" applyNumberFormat="1" applyFill="1" applyBorder="1" applyAlignment="1">
      <alignment vertical="top"/>
    </xf>
    <xf numFmtId="164" fontId="0" fillId="2" borderId="1" xfId="0" applyNumberFormat="1" applyFill="1" applyBorder="1" applyAlignment="1">
      <alignment vertical="top"/>
    </xf>
    <xf numFmtId="0" fontId="1" fillId="2" borderId="1" xfId="0" applyFont="1" applyFill="1" applyBorder="1"/>
    <xf numFmtId="0" fontId="7" fillId="2" borderId="0" xfId="0" applyFont="1" applyFill="1"/>
    <xf numFmtId="14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164" fontId="11" fillId="2" borderId="0" xfId="0" applyNumberFormat="1" applyFont="1" applyFill="1" applyBorder="1" applyAlignment="1">
      <alignment horizontal="center"/>
    </xf>
    <xf numFmtId="164" fontId="7" fillId="2" borderId="0" xfId="0" applyNumberFormat="1" applyFont="1" applyFill="1" applyBorder="1"/>
    <xf numFmtId="4" fontId="7" fillId="2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2" fontId="7" fillId="2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2" borderId="0" xfId="0" quotePrefix="1" applyFill="1"/>
    <xf numFmtId="9" fontId="0" fillId="2" borderId="1" xfId="0" applyNumberForma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2" fontId="7" fillId="5" borderId="1" xfId="0" applyNumberFormat="1" applyFont="1" applyFill="1" applyBorder="1" applyAlignment="1">
      <alignment horizontal="center"/>
    </xf>
    <xf numFmtId="4" fontId="7" fillId="5" borderId="1" xfId="0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9" fontId="0" fillId="5" borderId="1" xfId="0" applyNumberFormat="1" applyFill="1" applyBorder="1" applyAlignment="1">
      <alignment horizontal="center"/>
    </xf>
    <xf numFmtId="4" fontId="0" fillId="5" borderId="1" xfId="0" applyNumberFormat="1" applyFill="1" applyBorder="1" applyAlignment="1">
      <alignment horizontal="center"/>
    </xf>
    <xf numFmtId="164" fontId="0" fillId="5" borderId="1" xfId="0" applyNumberFormat="1" applyFill="1" applyBorder="1"/>
    <xf numFmtId="0" fontId="0" fillId="2" borderId="0" xfId="0" applyFill="1" applyAlignment="1">
      <alignment wrapText="1"/>
    </xf>
    <xf numFmtId="0" fontId="12" fillId="2" borderId="0" xfId="0" applyFont="1" applyFill="1" applyAlignment="1">
      <alignment horizontal="right"/>
    </xf>
    <xf numFmtId="1" fontId="13" fillId="2" borderId="1" xfId="0" applyNumberFormat="1" applyFont="1" applyFill="1" applyBorder="1" applyAlignment="1">
      <alignment horizontal="center"/>
    </xf>
    <xf numFmtId="1" fontId="10" fillId="5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4" fontId="7" fillId="4" borderId="1" xfId="0" applyNumberFormat="1" applyFont="1" applyFill="1" applyBorder="1" applyAlignment="1" applyProtection="1">
      <alignment horizontal="center"/>
      <protection locked="0"/>
    </xf>
    <xf numFmtId="166" fontId="7" fillId="4" borderId="1" xfId="0" applyNumberFormat="1" applyFont="1" applyFill="1" applyBorder="1" applyAlignment="1" applyProtection="1">
      <alignment horizontal="center"/>
      <protection locked="0"/>
    </xf>
    <xf numFmtId="164" fontId="7" fillId="4" borderId="1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3" fillId="4" borderId="0" xfId="0" applyFont="1" applyFill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66FF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workbookViewId="0"/>
  </sheetViews>
  <sheetFormatPr baseColWidth="10" defaultRowHeight="15" x14ac:dyDescent="0.25"/>
  <cols>
    <col min="1" max="1" width="71.42578125" style="1" customWidth="1"/>
    <col min="2" max="2" width="11.42578125" style="1"/>
    <col min="3" max="3" width="40.140625" style="1" customWidth="1"/>
    <col min="4" max="4" width="46.5703125" style="1" bestFit="1" customWidth="1"/>
    <col min="5" max="16384" width="11.42578125" style="1"/>
  </cols>
  <sheetData>
    <row r="1" spans="1:4" ht="21" x14ac:dyDescent="0.35">
      <c r="A1" s="75" t="s">
        <v>241</v>
      </c>
    </row>
    <row r="2" spans="1:4" ht="21" x14ac:dyDescent="0.35">
      <c r="A2" s="3" t="s">
        <v>139</v>
      </c>
    </row>
    <row r="5" spans="1:4" x14ac:dyDescent="0.25">
      <c r="A5" s="27" t="s">
        <v>5</v>
      </c>
      <c r="B5" s="27" t="s">
        <v>6</v>
      </c>
      <c r="C5" s="27" t="s">
        <v>7</v>
      </c>
      <c r="D5" s="27" t="s">
        <v>147</v>
      </c>
    </row>
    <row r="6" spans="1:4" x14ac:dyDescent="0.25">
      <c r="A6" s="28" t="s">
        <v>1</v>
      </c>
      <c r="B6" s="29">
        <v>40</v>
      </c>
      <c r="C6" s="29" t="s">
        <v>14</v>
      </c>
      <c r="D6" s="29"/>
    </row>
    <row r="7" spans="1:4" x14ac:dyDescent="0.25">
      <c r="A7" s="28" t="s">
        <v>2</v>
      </c>
      <c r="B7" s="29">
        <f>B8*40</f>
        <v>173.92</v>
      </c>
      <c r="C7" s="29" t="s">
        <v>95</v>
      </c>
      <c r="D7" s="29"/>
    </row>
    <row r="8" spans="1:4" x14ac:dyDescent="0.25">
      <c r="A8" s="28" t="s">
        <v>3</v>
      </c>
      <c r="B8" s="29">
        <v>4.3479999999999999</v>
      </c>
      <c r="C8" s="29" t="s">
        <v>24</v>
      </c>
      <c r="D8" s="29"/>
    </row>
    <row r="9" spans="1:4" x14ac:dyDescent="0.25">
      <c r="A9" s="28" t="s">
        <v>4</v>
      </c>
      <c r="B9" s="29">
        <v>21.74</v>
      </c>
      <c r="C9" s="30" t="s">
        <v>97</v>
      </c>
      <c r="D9" s="30"/>
    </row>
    <row r="10" spans="1:4" x14ac:dyDescent="0.25">
      <c r="A10" s="28" t="s">
        <v>96</v>
      </c>
      <c r="B10" s="29">
        <f>B9*12</f>
        <v>260.88</v>
      </c>
      <c r="C10" s="30" t="s">
        <v>98</v>
      </c>
      <c r="D10" s="30"/>
    </row>
    <row r="11" spans="1:4" x14ac:dyDescent="0.25">
      <c r="A11" s="28"/>
      <c r="B11" s="29"/>
      <c r="C11" s="29"/>
      <c r="D11" s="29"/>
    </row>
    <row r="12" spans="1:4" x14ac:dyDescent="0.25">
      <c r="A12" s="28" t="s">
        <v>8</v>
      </c>
      <c r="B12" s="29">
        <v>1</v>
      </c>
      <c r="C12" s="29" t="s">
        <v>45</v>
      </c>
      <c r="D12" s="29"/>
    </row>
    <row r="13" spans="1:4" x14ac:dyDescent="0.25">
      <c r="A13" s="28" t="s">
        <v>9</v>
      </c>
      <c r="B13" s="29">
        <v>1</v>
      </c>
      <c r="C13" s="29" t="s">
        <v>45</v>
      </c>
      <c r="D13" s="29"/>
    </row>
    <row r="14" spans="1:4" x14ac:dyDescent="0.25">
      <c r="A14" s="28" t="s">
        <v>10</v>
      </c>
      <c r="B14" s="29">
        <v>30</v>
      </c>
      <c r="C14" s="29" t="s">
        <v>94</v>
      </c>
      <c r="D14" s="29"/>
    </row>
    <row r="15" spans="1:4" x14ac:dyDescent="0.25">
      <c r="A15" s="28" t="s">
        <v>149</v>
      </c>
      <c r="B15" s="29"/>
      <c r="C15" s="29" t="s">
        <v>151</v>
      </c>
      <c r="D15" s="29"/>
    </row>
    <row r="16" spans="1:4" x14ac:dyDescent="0.25">
      <c r="A16" s="28" t="s">
        <v>11</v>
      </c>
      <c r="B16" s="29"/>
      <c r="C16" s="29" t="s">
        <v>15</v>
      </c>
      <c r="D16" s="29"/>
    </row>
    <row r="17" spans="1:4" x14ac:dyDescent="0.25">
      <c r="A17" s="28" t="s">
        <v>12</v>
      </c>
      <c r="B17" s="29"/>
      <c r="C17" s="29" t="s">
        <v>32</v>
      </c>
      <c r="D17" s="29"/>
    </row>
    <row r="18" spans="1:4" x14ac:dyDescent="0.25">
      <c r="A18" s="28" t="s">
        <v>13</v>
      </c>
      <c r="B18" s="29"/>
      <c r="C18" s="29" t="s">
        <v>16</v>
      </c>
      <c r="D18" s="29"/>
    </row>
    <row r="19" spans="1:4" x14ac:dyDescent="0.25">
      <c r="A19" s="28" t="s">
        <v>17</v>
      </c>
      <c r="B19" s="31">
        <v>0.125</v>
      </c>
      <c r="C19" s="29" t="s">
        <v>47</v>
      </c>
      <c r="D19" s="29"/>
    </row>
    <row r="20" spans="1:4" x14ac:dyDescent="0.25">
      <c r="A20" s="28" t="s">
        <v>18</v>
      </c>
      <c r="B20" s="29"/>
      <c r="C20" s="29" t="s">
        <v>19</v>
      </c>
      <c r="D20" s="29"/>
    </row>
    <row r="21" spans="1:4" x14ac:dyDescent="0.25">
      <c r="A21" s="28" t="s">
        <v>20</v>
      </c>
      <c r="B21" s="29"/>
      <c r="C21" s="29" t="s">
        <v>21</v>
      </c>
      <c r="D21" s="29"/>
    </row>
    <row r="22" spans="1:4" x14ac:dyDescent="0.25">
      <c r="A22" s="28" t="s">
        <v>91</v>
      </c>
      <c r="B22" s="32">
        <v>0.71</v>
      </c>
      <c r="C22" s="29" t="s">
        <v>44</v>
      </c>
      <c r="D22" s="29"/>
    </row>
    <row r="23" spans="1:4" x14ac:dyDescent="0.25">
      <c r="A23" s="28" t="s">
        <v>36</v>
      </c>
      <c r="B23" s="31">
        <v>0.25</v>
      </c>
      <c r="C23" s="29" t="s">
        <v>42</v>
      </c>
      <c r="D23" s="29"/>
    </row>
    <row r="24" spans="1:4" x14ac:dyDescent="0.25">
      <c r="A24" s="28" t="s">
        <v>37</v>
      </c>
      <c r="B24" s="31">
        <v>0.35</v>
      </c>
      <c r="C24" s="29" t="s">
        <v>41</v>
      </c>
      <c r="D24" s="29"/>
    </row>
    <row r="25" spans="1:4" ht="30" x14ac:dyDescent="0.25">
      <c r="A25" s="28" t="s">
        <v>38</v>
      </c>
      <c r="B25" s="31">
        <v>0.5</v>
      </c>
      <c r="C25" s="29" t="s">
        <v>40</v>
      </c>
      <c r="D25" s="29"/>
    </row>
    <row r="26" spans="1:4" x14ac:dyDescent="0.25">
      <c r="A26" s="28" t="s">
        <v>22</v>
      </c>
      <c r="B26" s="29"/>
      <c r="C26" s="29" t="s">
        <v>23</v>
      </c>
      <c r="D26" s="29"/>
    </row>
    <row r="27" spans="1:4" x14ac:dyDescent="0.25">
      <c r="A27" s="28" t="s">
        <v>39</v>
      </c>
      <c r="B27" s="32">
        <v>2.7</v>
      </c>
      <c r="C27" s="29" t="s">
        <v>43</v>
      </c>
      <c r="D27" s="29"/>
    </row>
    <row r="28" spans="1:4" ht="105" x14ac:dyDescent="0.25">
      <c r="A28" s="28" t="s">
        <v>150</v>
      </c>
      <c r="B28" s="32"/>
      <c r="C28" s="29" t="s">
        <v>46</v>
      </c>
      <c r="D28" s="29"/>
    </row>
    <row r="29" spans="1:4" x14ac:dyDescent="0.25">
      <c r="A29" s="28" t="s">
        <v>49</v>
      </c>
      <c r="B29" s="32">
        <v>114.58</v>
      </c>
      <c r="C29" s="29" t="s">
        <v>48</v>
      </c>
      <c r="D29" s="29" t="s">
        <v>148</v>
      </c>
    </row>
    <row r="30" spans="1:4" x14ac:dyDescent="0.25">
      <c r="A30" s="28" t="s">
        <v>107</v>
      </c>
      <c r="B30" s="32">
        <v>69.19</v>
      </c>
      <c r="C30" s="29" t="s">
        <v>50</v>
      </c>
      <c r="D30" s="29" t="s">
        <v>148</v>
      </c>
    </row>
    <row r="31" spans="1:4" x14ac:dyDescent="0.25">
      <c r="A31" s="28" t="s">
        <v>109</v>
      </c>
      <c r="B31" s="32">
        <v>50.8</v>
      </c>
      <c r="C31" s="29" t="s">
        <v>51</v>
      </c>
      <c r="D31" s="29" t="s">
        <v>148</v>
      </c>
    </row>
    <row r="32" spans="1:4" x14ac:dyDescent="0.25">
      <c r="A32" s="28" t="s">
        <v>108</v>
      </c>
      <c r="B32" s="32">
        <v>39.99</v>
      </c>
      <c r="C32" s="29" t="s">
        <v>52</v>
      </c>
      <c r="D32" s="29" t="s">
        <v>148</v>
      </c>
    </row>
    <row r="33" spans="1:4" x14ac:dyDescent="0.25">
      <c r="A33" s="28" t="s">
        <v>92</v>
      </c>
      <c r="B33" s="31">
        <v>0.51400000000000001</v>
      </c>
      <c r="C33" s="29" t="s">
        <v>93</v>
      </c>
      <c r="D33" s="29"/>
    </row>
    <row r="34" spans="1:4" x14ac:dyDescent="0.25">
      <c r="A34" s="28" t="s">
        <v>81</v>
      </c>
      <c r="B34" s="32"/>
      <c r="C34" s="29"/>
      <c r="D34" s="29"/>
    </row>
    <row r="35" spans="1:4" x14ac:dyDescent="0.25">
      <c r="A35" s="28" t="s">
        <v>74</v>
      </c>
      <c r="B35" s="29"/>
      <c r="C35" s="29" t="s">
        <v>77</v>
      </c>
      <c r="D35" s="29"/>
    </row>
    <row r="36" spans="1:4" x14ac:dyDescent="0.25">
      <c r="A36" s="28" t="s">
        <v>75</v>
      </c>
      <c r="B36" s="29"/>
      <c r="C36" s="29" t="s">
        <v>78</v>
      </c>
      <c r="D36" s="29"/>
    </row>
    <row r="37" spans="1:4" x14ac:dyDescent="0.25">
      <c r="A37" s="28" t="s">
        <v>76</v>
      </c>
      <c r="B37" s="29"/>
      <c r="C37" s="29" t="s">
        <v>79</v>
      </c>
      <c r="D37" s="29"/>
    </row>
    <row r="38" spans="1:4" x14ac:dyDescent="0.25">
      <c r="A38" s="28" t="s">
        <v>80</v>
      </c>
      <c r="B38" s="29"/>
      <c r="C38" s="29"/>
      <c r="D38" s="29"/>
    </row>
    <row r="39" spans="1:4" x14ac:dyDescent="0.25">
      <c r="A39" s="28"/>
      <c r="B39" s="29"/>
      <c r="C39" s="29"/>
      <c r="D39" s="29"/>
    </row>
    <row r="40" spans="1:4" x14ac:dyDescent="0.25">
      <c r="A40" s="28" t="s">
        <v>89</v>
      </c>
      <c r="B40" s="29"/>
      <c r="C40" s="29" t="s">
        <v>90</v>
      </c>
      <c r="D40" s="29"/>
    </row>
    <row r="41" spans="1:4" x14ac:dyDescent="0.25">
      <c r="A41" s="28" t="s">
        <v>88</v>
      </c>
      <c r="B41" s="29"/>
      <c r="C41" s="29" t="s">
        <v>90</v>
      </c>
      <c r="D41" s="29"/>
    </row>
    <row r="42" spans="1:4" x14ac:dyDescent="0.25">
      <c r="A42" s="28" t="s">
        <v>87</v>
      </c>
      <c r="B42" s="29"/>
      <c r="C42" s="29" t="s">
        <v>90</v>
      </c>
      <c r="D42" s="29"/>
    </row>
    <row r="43" spans="1:4" x14ac:dyDescent="0.25">
      <c r="A43" s="28" t="s">
        <v>86</v>
      </c>
      <c r="B43" s="29"/>
      <c r="C43" s="29" t="s">
        <v>90</v>
      </c>
      <c r="D43" s="29"/>
    </row>
    <row r="44" spans="1:4" x14ac:dyDescent="0.25">
      <c r="A44" s="28" t="s">
        <v>85</v>
      </c>
      <c r="B44" s="29"/>
      <c r="C44" s="29" t="s">
        <v>90</v>
      </c>
      <c r="D44" s="29"/>
    </row>
    <row r="45" spans="1:4" x14ac:dyDescent="0.25">
      <c r="A45" s="28" t="s">
        <v>83</v>
      </c>
      <c r="B45" s="29"/>
      <c r="C45" s="29" t="s">
        <v>84</v>
      </c>
      <c r="D45" s="29"/>
    </row>
    <row r="48" spans="1:4" x14ac:dyDescent="0.25">
      <c r="A48" s="26" t="s">
        <v>152</v>
      </c>
    </row>
    <row r="50" spans="1:4" x14ac:dyDescent="0.25">
      <c r="A50" s="27"/>
      <c r="B50" s="27" t="s">
        <v>6</v>
      </c>
      <c r="C50" s="27" t="s">
        <v>7</v>
      </c>
      <c r="D50" s="27" t="s">
        <v>147</v>
      </c>
    </row>
    <row r="51" spans="1:4" x14ac:dyDescent="0.25">
      <c r="A51" s="4" t="s">
        <v>188</v>
      </c>
      <c r="B51" s="4"/>
      <c r="C51" s="29" t="s">
        <v>153</v>
      </c>
      <c r="D51" s="4"/>
    </row>
    <row r="52" spans="1:4" x14ac:dyDescent="0.25">
      <c r="A52" s="4"/>
      <c r="B52" s="4"/>
      <c r="C52" s="4"/>
      <c r="D52" s="4"/>
    </row>
    <row r="53" spans="1:4" x14ac:dyDescent="0.25">
      <c r="A53" s="33" t="s">
        <v>187</v>
      </c>
      <c r="B53" s="4"/>
      <c r="C53" s="29"/>
      <c r="D53" s="4"/>
    </row>
    <row r="54" spans="1:4" x14ac:dyDescent="0.25">
      <c r="A54" s="4" t="s">
        <v>174</v>
      </c>
      <c r="B54" s="4"/>
      <c r="C54" s="29" t="s">
        <v>154</v>
      </c>
      <c r="D54" s="4"/>
    </row>
    <row r="55" spans="1:4" x14ac:dyDescent="0.25">
      <c r="A55" s="4" t="s">
        <v>11</v>
      </c>
      <c r="B55" s="4"/>
      <c r="C55" s="29" t="s">
        <v>155</v>
      </c>
      <c r="D55" s="4"/>
    </row>
    <row r="56" spans="1:4" x14ac:dyDescent="0.25">
      <c r="A56" s="4" t="s">
        <v>175</v>
      </c>
      <c r="B56" s="4"/>
      <c r="C56" s="29" t="s">
        <v>156</v>
      </c>
      <c r="D56" s="4"/>
    </row>
    <row r="57" spans="1:4" x14ac:dyDescent="0.25">
      <c r="A57" s="4" t="s">
        <v>13</v>
      </c>
      <c r="B57" s="4"/>
      <c r="C57" s="29" t="s">
        <v>157</v>
      </c>
      <c r="D57" s="4"/>
    </row>
    <row r="58" spans="1:4" x14ac:dyDescent="0.25">
      <c r="A58" s="4" t="s">
        <v>176</v>
      </c>
      <c r="B58" s="4"/>
      <c r="C58" s="29" t="s">
        <v>158</v>
      </c>
      <c r="D58" s="4"/>
    </row>
    <row r="59" spans="1:4" x14ac:dyDescent="0.25">
      <c r="A59" s="4" t="s">
        <v>177</v>
      </c>
      <c r="B59" s="4"/>
      <c r="C59" s="29" t="s">
        <v>159</v>
      </c>
      <c r="D59" s="4"/>
    </row>
    <row r="60" spans="1:4" x14ac:dyDescent="0.25">
      <c r="A60" s="4" t="s">
        <v>178</v>
      </c>
      <c r="B60" s="4"/>
      <c r="C60" s="29" t="s">
        <v>160</v>
      </c>
      <c r="D60" s="4"/>
    </row>
    <row r="61" spans="1:4" x14ac:dyDescent="0.25">
      <c r="A61" s="4"/>
      <c r="B61" s="4"/>
      <c r="C61" s="4"/>
      <c r="D61" s="4"/>
    </row>
    <row r="62" spans="1:4" x14ac:dyDescent="0.25">
      <c r="A62" s="4"/>
      <c r="B62" s="4"/>
      <c r="C62" s="4"/>
      <c r="D62" s="4"/>
    </row>
    <row r="63" spans="1:4" x14ac:dyDescent="0.25">
      <c r="A63" s="33" t="s">
        <v>161</v>
      </c>
      <c r="B63" s="4"/>
      <c r="C63" s="4"/>
      <c r="D63" s="4"/>
    </row>
    <row r="64" spans="1:4" x14ac:dyDescent="0.25">
      <c r="A64" s="4" t="s">
        <v>179</v>
      </c>
      <c r="B64" s="4"/>
      <c r="C64" s="29" t="s">
        <v>90</v>
      </c>
      <c r="D64" s="4"/>
    </row>
    <row r="65" spans="1:4" x14ac:dyDescent="0.25">
      <c r="A65" s="4" t="s">
        <v>180</v>
      </c>
      <c r="B65" s="4"/>
      <c r="C65" s="29" t="s">
        <v>162</v>
      </c>
      <c r="D65" s="4"/>
    </row>
    <row r="66" spans="1:4" x14ac:dyDescent="0.25">
      <c r="A66" s="4" t="s">
        <v>181</v>
      </c>
      <c r="B66" s="4"/>
      <c r="C66" s="29" t="s">
        <v>163</v>
      </c>
      <c r="D66" s="4"/>
    </row>
    <row r="67" spans="1:4" x14ac:dyDescent="0.25">
      <c r="A67" s="4" t="s">
        <v>182</v>
      </c>
      <c r="B67" s="4"/>
      <c r="C67" s="29" t="s">
        <v>164</v>
      </c>
      <c r="D67" s="4"/>
    </row>
    <row r="68" spans="1:4" x14ac:dyDescent="0.25">
      <c r="A68" s="4" t="s">
        <v>166</v>
      </c>
      <c r="B68" s="4"/>
      <c r="C68" s="29" t="s">
        <v>165</v>
      </c>
      <c r="D68" s="4"/>
    </row>
    <row r="69" spans="1:4" x14ac:dyDescent="0.25">
      <c r="A69" s="4" t="s">
        <v>184</v>
      </c>
      <c r="B69" s="4"/>
      <c r="C69" s="29" t="s">
        <v>167</v>
      </c>
      <c r="D69" s="4"/>
    </row>
    <row r="70" spans="1:4" x14ac:dyDescent="0.25">
      <c r="A70" s="4" t="s">
        <v>183</v>
      </c>
      <c r="B70" s="4"/>
      <c r="C70" s="29" t="s">
        <v>167</v>
      </c>
      <c r="D70" s="4"/>
    </row>
    <row r="71" spans="1:4" x14ac:dyDescent="0.25">
      <c r="A71" s="4" t="s">
        <v>185</v>
      </c>
      <c r="B71" s="4"/>
      <c r="C71" s="29" t="s">
        <v>167</v>
      </c>
      <c r="D71" s="4"/>
    </row>
    <row r="72" spans="1:4" x14ac:dyDescent="0.25">
      <c r="A72" s="4" t="s">
        <v>186</v>
      </c>
      <c r="B72" s="4"/>
      <c r="C72" s="29" t="s">
        <v>167</v>
      </c>
      <c r="D72" s="4"/>
    </row>
    <row r="73" spans="1:4" x14ac:dyDescent="0.25">
      <c r="A73" s="4" t="s">
        <v>173</v>
      </c>
      <c r="B73" s="4"/>
      <c r="C73" s="29" t="s">
        <v>168</v>
      </c>
      <c r="D73" s="4"/>
    </row>
    <row r="74" spans="1:4" x14ac:dyDescent="0.25">
      <c r="A74" s="4" t="s">
        <v>172</v>
      </c>
      <c r="B74" s="4"/>
      <c r="C74" s="29" t="s">
        <v>169</v>
      </c>
      <c r="D74" s="4"/>
    </row>
    <row r="75" spans="1:4" x14ac:dyDescent="0.25">
      <c r="A75" s="4" t="s">
        <v>171</v>
      </c>
      <c r="B75" s="4"/>
      <c r="C75" s="29" t="s">
        <v>170</v>
      </c>
      <c r="D75" s="4"/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workbookViewId="0">
      <pane xSplit="3" topLeftCell="D1" activePane="topRight" state="frozen"/>
      <selection pane="topRight" activeCell="A2" sqref="A2"/>
    </sheetView>
  </sheetViews>
  <sheetFormatPr baseColWidth="10" defaultRowHeight="15" x14ac:dyDescent="0.25"/>
  <cols>
    <col min="1" max="1" width="11.42578125" style="1"/>
    <col min="2" max="2" width="4.140625" style="1" customWidth="1"/>
    <col min="3" max="3" width="22" style="1" customWidth="1"/>
    <col min="4" max="9" width="11.42578125" style="1"/>
    <col min="10" max="13" width="13.140625" style="1" bestFit="1" customWidth="1"/>
    <col min="14" max="14" width="11.42578125" style="1"/>
    <col min="15" max="17" width="12.5703125" style="1" bestFit="1" customWidth="1"/>
    <col min="18" max="22" width="11.42578125" style="1"/>
    <col min="23" max="23" width="12.5703125" style="1" bestFit="1" customWidth="1"/>
    <col min="24" max="16384" width="11.42578125" style="1"/>
  </cols>
  <sheetData>
    <row r="1" spans="1:32" ht="21" x14ac:dyDescent="0.35">
      <c r="A1" s="2" t="str">
        <f>Basisinformationen!A1</f>
        <v>Vollstationäre Pflegeeinrichtung</v>
      </c>
      <c r="B1" s="2"/>
      <c r="C1" s="2"/>
    </row>
    <row r="2" spans="1:32" ht="21" x14ac:dyDescent="0.35">
      <c r="A2" s="3" t="s">
        <v>31</v>
      </c>
      <c r="B2" s="3"/>
      <c r="C2" s="3"/>
    </row>
    <row r="3" spans="1:32" ht="21" x14ac:dyDescent="0.35">
      <c r="C3" s="3"/>
      <c r="D3" s="10" t="s">
        <v>140</v>
      </c>
      <c r="E3" s="10" t="s">
        <v>140</v>
      </c>
      <c r="F3" s="10" t="s">
        <v>140</v>
      </c>
      <c r="G3" s="10" t="s">
        <v>140</v>
      </c>
      <c r="H3" s="10" t="s">
        <v>140</v>
      </c>
      <c r="I3" s="10" t="s">
        <v>140</v>
      </c>
      <c r="J3" s="10" t="s">
        <v>29</v>
      </c>
      <c r="K3" s="10" t="s">
        <v>29</v>
      </c>
      <c r="L3" s="10" t="s">
        <v>29</v>
      </c>
      <c r="M3" s="10" t="s">
        <v>29</v>
      </c>
      <c r="N3" s="10" t="s">
        <v>29</v>
      </c>
      <c r="O3" s="10" t="s">
        <v>29</v>
      </c>
      <c r="P3" s="10" t="s">
        <v>29</v>
      </c>
      <c r="Q3" s="10" t="s">
        <v>29</v>
      </c>
      <c r="R3" s="10" t="s">
        <v>29</v>
      </c>
      <c r="S3" s="10" t="s">
        <v>110</v>
      </c>
      <c r="T3" s="10" t="s">
        <v>110</v>
      </c>
      <c r="U3" s="10" t="s">
        <v>110</v>
      </c>
      <c r="V3" s="10" t="s">
        <v>110</v>
      </c>
      <c r="W3" s="10" t="s">
        <v>29</v>
      </c>
      <c r="X3" s="10" t="s">
        <v>110</v>
      </c>
      <c r="Y3" s="10" t="s">
        <v>99</v>
      </c>
      <c r="Z3" s="10" t="s">
        <v>140</v>
      </c>
      <c r="AA3" s="10" t="s">
        <v>140</v>
      </c>
      <c r="AB3" s="10" t="s">
        <v>140</v>
      </c>
      <c r="AC3" s="10" t="s">
        <v>140</v>
      </c>
      <c r="AD3" s="10" t="s">
        <v>140</v>
      </c>
      <c r="AE3" s="10" t="s">
        <v>140</v>
      </c>
      <c r="AF3" s="10" t="s">
        <v>71</v>
      </c>
    </row>
    <row r="4" spans="1:32" x14ac:dyDescent="0.25">
      <c r="D4" s="10" t="s">
        <v>115</v>
      </c>
      <c r="E4" s="10" t="s">
        <v>115</v>
      </c>
      <c r="F4" s="10" t="s">
        <v>115</v>
      </c>
      <c r="G4" s="10" t="s">
        <v>115</v>
      </c>
      <c r="H4" s="10" t="s">
        <v>115</v>
      </c>
      <c r="I4" s="10" t="s">
        <v>115</v>
      </c>
      <c r="J4" s="10" t="s">
        <v>101</v>
      </c>
      <c r="K4" s="10" t="s">
        <v>101</v>
      </c>
      <c r="L4" s="10" t="s">
        <v>101</v>
      </c>
      <c r="M4" s="10" t="s">
        <v>101</v>
      </c>
      <c r="N4" s="10" t="s">
        <v>102</v>
      </c>
      <c r="O4" s="10" t="s">
        <v>103</v>
      </c>
      <c r="P4" s="10" t="s">
        <v>103</v>
      </c>
      <c r="Q4" s="10" t="s">
        <v>103</v>
      </c>
      <c r="R4" s="10" t="s">
        <v>102</v>
      </c>
      <c r="S4" s="10" t="s">
        <v>115</v>
      </c>
      <c r="T4" s="10" t="s">
        <v>115</v>
      </c>
      <c r="U4" s="10" t="s">
        <v>115</v>
      </c>
      <c r="V4" s="10" t="s">
        <v>115</v>
      </c>
      <c r="W4" s="10" t="s">
        <v>103</v>
      </c>
      <c r="X4" s="10" t="s">
        <v>116</v>
      </c>
      <c r="Y4" s="10" t="s">
        <v>100</v>
      </c>
      <c r="Z4" s="10" t="s">
        <v>104</v>
      </c>
      <c r="AA4" s="10" t="s">
        <v>104</v>
      </c>
      <c r="AB4" s="10" t="s">
        <v>104</v>
      </c>
      <c r="AC4" s="10" t="s">
        <v>104</v>
      </c>
      <c r="AD4" s="10" t="s">
        <v>104</v>
      </c>
      <c r="AE4" s="10" t="s">
        <v>104</v>
      </c>
      <c r="AF4" s="10" t="s">
        <v>72</v>
      </c>
    </row>
    <row r="5" spans="1:32" x14ac:dyDescent="0.25">
      <c r="A5" s="5" t="s">
        <v>53</v>
      </c>
      <c r="B5" s="5" t="s">
        <v>119</v>
      </c>
      <c r="C5" s="10" t="s">
        <v>28</v>
      </c>
      <c r="D5" s="10" t="s">
        <v>65</v>
      </c>
      <c r="E5" s="10" t="s">
        <v>66</v>
      </c>
      <c r="F5" s="10" t="s">
        <v>67</v>
      </c>
      <c r="G5" s="10" t="s">
        <v>68</v>
      </c>
      <c r="H5" s="10" t="s">
        <v>69</v>
      </c>
      <c r="I5" s="10" t="s">
        <v>70</v>
      </c>
      <c r="J5" s="10" t="s">
        <v>126</v>
      </c>
      <c r="K5" s="10" t="s">
        <v>127</v>
      </c>
      <c r="L5" s="10" t="s">
        <v>128</v>
      </c>
      <c r="M5" s="10" t="s">
        <v>129</v>
      </c>
      <c r="N5" s="10" t="s">
        <v>105</v>
      </c>
      <c r="O5" s="10" t="s">
        <v>33</v>
      </c>
      <c r="P5" s="10" t="s">
        <v>34</v>
      </c>
      <c r="Q5" s="10" t="s">
        <v>35</v>
      </c>
      <c r="R5" s="10" t="s">
        <v>106</v>
      </c>
      <c r="S5" s="10" t="s">
        <v>113</v>
      </c>
      <c r="T5" s="10" t="s">
        <v>114</v>
      </c>
      <c r="U5" s="10" t="s">
        <v>112</v>
      </c>
      <c r="V5" s="10" t="s">
        <v>111</v>
      </c>
      <c r="W5" s="10" t="s">
        <v>30</v>
      </c>
      <c r="X5" s="10" t="s">
        <v>117</v>
      </c>
      <c r="Y5" s="10" t="s">
        <v>99</v>
      </c>
      <c r="Z5" s="10" t="s">
        <v>65</v>
      </c>
      <c r="AA5" s="10" t="s">
        <v>66</v>
      </c>
      <c r="AB5" s="10" t="s">
        <v>67</v>
      </c>
      <c r="AC5" s="10" t="s">
        <v>68</v>
      </c>
      <c r="AD5" s="10" t="s">
        <v>69</v>
      </c>
      <c r="AE5" s="10" t="s">
        <v>70</v>
      </c>
      <c r="AF5" s="10" t="s">
        <v>73</v>
      </c>
    </row>
    <row r="6" spans="1:32" x14ac:dyDescent="0.25">
      <c r="A6" s="8">
        <v>44470</v>
      </c>
      <c r="B6" s="12" t="str">
        <f>CONCATENATE(A6,C6)</f>
        <v>44470E01</v>
      </c>
      <c r="C6" s="9" t="s">
        <v>25</v>
      </c>
      <c r="D6" s="7">
        <v>1803</v>
      </c>
      <c r="E6" s="7">
        <v>1830</v>
      </c>
      <c r="F6" s="7">
        <v>1858</v>
      </c>
      <c r="G6" s="7">
        <v>1882</v>
      </c>
      <c r="H6" s="7">
        <v>1910</v>
      </c>
      <c r="I6" s="7">
        <v>2090.3000000000002</v>
      </c>
      <c r="J6" s="6">
        <v>0.25</v>
      </c>
      <c r="K6" s="6">
        <v>0.25</v>
      </c>
      <c r="L6" s="6">
        <v>0.35</v>
      </c>
      <c r="M6" s="6">
        <v>0.5</v>
      </c>
      <c r="N6" s="7">
        <v>0.71</v>
      </c>
      <c r="O6" s="7">
        <f>$F6*K6/Basisinformationen!$B$7</f>
        <v>2.6707681692732295</v>
      </c>
      <c r="P6" s="7">
        <f>$F6*L6/Basisinformationen!$B$7</f>
        <v>3.7390754369825205</v>
      </c>
      <c r="Q6" s="7">
        <f>$F6*M6/Basisinformationen!$B$7</f>
        <v>5.3415363385464589</v>
      </c>
      <c r="R6" s="7">
        <v>2.7</v>
      </c>
      <c r="S6" s="7">
        <v>39.99</v>
      </c>
      <c r="T6" s="7">
        <v>50.8</v>
      </c>
      <c r="U6" s="7">
        <v>69.19</v>
      </c>
      <c r="V6" s="7">
        <v>114.58</v>
      </c>
      <c r="W6" s="7">
        <f>$F6*J6/Basisinformationen!$B$7</f>
        <v>2.6707681692732295</v>
      </c>
      <c r="X6" s="6">
        <v>0.51400000000000001</v>
      </c>
      <c r="Y6" s="4">
        <v>32</v>
      </c>
      <c r="Z6" s="7">
        <f>D6/Basisinformationen!$B$7</f>
        <v>10.366835326586937</v>
      </c>
      <c r="AA6" s="7">
        <f>E6/Basisinformationen!$B$7</f>
        <v>10.522079116835327</v>
      </c>
      <c r="AB6" s="7">
        <f>F6/Basisinformationen!$B$7</f>
        <v>10.683072677092918</v>
      </c>
      <c r="AC6" s="7">
        <f>G6/Basisinformationen!$B$7</f>
        <v>10.821067157313708</v>
      </c>
      <c r="AD6" s="7">
        <f>H6/Basisinformationen!$B$7</f>
        <v>10.982060717571297</v>
      </c>
      <c r="AE6" s="7">
        <f>I6/Basisinformationen!$B$7</f>
        <v>12.018744250229993</v>
      </c>
      <c r="AF6" s="6">
        <v>1.4E-2</v>
      </c>
    </row>
    <row r="7" spans="1:32" x14ac:dyDescent="0.25">
      <c r="A7" s="8">
        <v>44470</v>
      </c>
      <c r="B7" s="12" t="str">
        <f t="shared" ref="B7:B62" si="0">CONCATENATE(A7,C7)</f>
        <v>44470E02</v>
      </c>
      <c r="C7" s="9" t="s">
        <v>26</v>
      </c>
      <c r="D7" s="7">
        <v>2075</v>
      </c>
      <c r="E7" s="7">
        <v>2100</v>
      </c>
      <c r="F7" s="7">
        <v>2124</v>
      </c>
      <c r="G7" s="7">
        <v>2159</v>
      </c>
      <c r="H7" s="7">
        <v>2184</v>
      </c>
      <c r="I7" s="7">
        <v>2391.5</v>
      </c>
      <c r="J7" s="6">
        <v>0.25</v>
      </c>
      <c r="K7" s="6">
        <v>0.25</v>
      </c>
      <c r="L7" s="6">
        <v>0.35</v>
      </c>
      <c r="M7" s="6">
        <v>0.5</v>
      </c>
      <c r="N7" s="7">
        <v>0.71</v>
      </c>
      <c r="O7" s="7">
        <f>$F7*K7/Basisinformationen!$B$7</f>
        <v>3.0531278748850048</v>
      </c>
      <c r="P7" s="7">
        <f>$F7*L7/Basisinformationen!$B$7</f>
        <v>4.274379024839007</v>
      </c>
      <c r="Q7" s="7">
        <f>$F7*M7/Basisinformationen!$B$7</f>
        <v>6.1062557497700096</v>
      </c>
      <c r="R7" s="7">
        <v>2.7</v>
      </c>
      <c r="S7" s="7">
        <v>39.99</v>
      </c>
      <c r="T7" s="7">
        <v>50.8</v>
      </c>
      <c r="U7" s="7">
        <v>69.19</v>
      </c>
      <c r="V7" s="7">
        <v>114.58</v>
      </c>
      <c r="W7" s="7">
        <f>$F7*J7/Basisinformationen!$B$7</f>
        <v>3.0531278748850048</v>
      </c>
      <c r="X7" s="6">
        <v>0.51400000000000001</v>
      </c>
      <c r="Y7" s="4">
        <v>32</v>
      </c>
      <c r="Z7" s="7">
        <f>D7/Basisinformationen!$B$7</f>
        <v>11.930772769089238</v>
      </c>
      <c r="AA7" s="7">
        <f>E7/Basisinformationen!$B$7</f>
        <v>12.074517019319227</v>
      </c>
      <c r="AB7" s="7">
        <f>F7/Basisinformationen!$B$7</f>
        <v>12.212511499540019</v>
      </c>
      <c r="AC7" s="7">
        <f>G7/Basisinformationen!$B$7</f>
        <v>12.413753449862007</v>
      </c>
      <c r="AD7" s="7">
        <f>H7/Basisinformationen!$B$7</f>
        <v>12.557497700091997</v>
      </c>
      <c r="AE7" s="7">
        <f>I7/Basisinformationen!$B$7</f>
        <v>13.750574977000921</v>
      </c>
      <c r="AF7" s="6">
        <v>1.4E-2</v>
      </c>
    </row>
    <row r="8" spans="1:32" x14ac:dyDescent="0.25">
      <c r="A8" s="8">
        <v>44470</v>
      </c>
      <c r="B8" s="12" t="str">
        <f t="shared" si="0"/>
        <v>44470E03</v>
      </c>
      <c r="C8" s="9" t="s">
        <v>27</v>
      </c>
      <c r="D8" s="7">
        <v>2290</v>
      </c>
      <c r="E8" s="7">
        <v>2358</v>
      </c>
      <c r="F8" s="7">
        <v>2429</v>
      </c>
      <c r="G8" s="7">
        <v>2498</v>
      </c>
      <c r="H8" s="7">
        <v>2570</v>
      </c>
      <c r="I8" s="7">
        <v>2799</v>
      </c>
      <c r="J8" s="6">
        <v>0.25</v>
      </c>
      <c r="K8" s="6">
        <v>0.25</v>
      </c>
      <c r="L8" s="6">
        <v>0.35</v>
      </c>
      <c r="M8" s="6">
        <v>0.5</v>
      </c>
      <c r="N8" s="7">
        <v>0.71</v>
      </c>
      <c r="O8" s="7">
        <f>$F8*K8/Basisinformationen!$B$7</f>
        <v>3.4915478380864768</v>
      </c>
      <c r="P8" s="7">
        <f>$F8*L8/Basisinformationen!$B$7</f>
        <v>4.8881669733210673</v>
      </c>
      <c r="Q8" s="7">
        <f>$F8*M8/Basisinformationen!$B$7</f>
        <v>6.9830956761729537</v>
      </c>
      <c r="R8" s="7">
        <v>2.7</v>
      </c>
      <c r="S8" s="7">
        <v>39.99</v>
      </c>
      <c r="T8" s="7">
        <v>50.8</v>
      </c>
      <c r="U8" s="7">
        <v>69.19</v>
      </c>
      <c r="V8" s="7">
        <v>114.58</v>
      </c>
      <c r="W8" s="7">
        <f>$F8*J8/Basisinformationen!$B$7</f>
        <v>3.4915478380864768</v>
      </c>
      <c r="X8" s="6">
        <v>0.51400000000000001</v>
      </c>
      <c r="Y8" s="4">
        <v>32</v>
      </c>
      <c r="Z8" s="7">
        <f>D8/Basisinformationen!$B$7</f>
        <v>13.166973321067159</v>
      </c>
      <c r="AA8" s="7">
        <f>E8/Basisinformationen!$B$7</f>
        <v>13.557957681692733</v>
      </c>
      <c r="AB8" s="7">
        <f>F8/Basisinformationen!$B$7</f>
        <v>13.966191352345907</v>
      </c>
      <c r="AC8" s="7">
        <f>G8/Basisinformationen!$B$7</f>
        <v>14.362925482980682</v>
      </c>
      <c r="AD8" s="7">
        <f>H8/Basisinformationen!$B$7</f>
        <v>14.776908923643056</v>
      </c>
      <c r="AE8" s="7">
        <f>I8/Basisinformationen!$B$7</f>
        <v>16.093606255749773</v>
      </c>
      <c r="AF8" s="6">
        <v>1.4E-2</v>
      </c>
    </row>
    <row r="9" spans="1:32" x14ac:dyDescent="0.25">
      <c r="A9" s="8">
        <v>44470</v>
      </c>
      <c r="B9" s="12" t="str">
        <f t="shared" si="0"/>
        <v>44470E04</v>
      </c>
      <c r="C9" s="9" t="s">
        <v>54</v>
      </c>
      <c r="D9" s="7">
        <v>2418</v>
      </c>
      <c r="E9" s="7">
        <v>2503</v>
      </c>
      <c r="F9" s="7">
        <v>2589</v>
      </c>
      <c r="G9" s="7">
        <v>2676</v>
      </c>
      <c r="H9" s="7">
        <v>2764</v>
      </c>
      <c r="I9" s="7">
        <v>3005.8</v>
      </c>
      <c r="J9" s="6">
        <v>0.25</v>
      </c>
      <c r="K9" s="6">
        <v>0.25</v>
      </c>
      <c r="L9" s="6">
        <v>0.35</v>
      </c>
      <c r="M9" s="6">
        <v>0.5</v>
      </c>
      <c r="N9" s="7">
        <v>0.71</v>
      </c>
      <c r="O9" s="7">
        <f>$F9*K9/Basisinformationen!$B$7</f>
        <v>3.721538638454462</v>
      </c>
      <c r="P9" s="7">
        <f>$F9*L9/Basisinformationen!$B$7</f>
        <v>5.2101540938362465</v>
      </c>
      <c r="Q9" s="7">
        <f>$F9*M9/Basisinformationen!$B$7</f>
        <v>7.443077276908924</v>
      </c>
      <c r="R9" s="7">
        <v>2.7</v>
      </c>
      <c r="S9" s="7">
        <v>39.99</v>
      </c>
      <c r="T9" s="7">
        <v>50.8</v>
      </c>
      <c r="U9" s="7">
        <v>69.19</v>
      </c>
      <c r="V9" s="7">
        <v>114.58</v>
      </c>
      <c r="W9" s="7">
        <f>$F9*J9/Basisinformationen!$B$7</f>
        <v>3.721538638454462</v>
      </c>
      <c r="X9" s="6">
        <v>0.51400000000000001</v>
      </c>
      <c r="Y9" s="4">
        <v>32</v>
      </c>
      <c r="Z9" s="7">
        <f>D9/Basisinformationen!$B$7</f>
        <v>13.902943882244712</v>
      </c>
      <c r="AA9" s="7">
        <f>E9/Basisinformationen!$B$7</f>
        <v>14.39167433302668</v>
      </c>
      <c r="AB9" s="7">
        <f>F9/Basisinformationen!$B$7</f>
        <v>14.886154553817848</v>
      </c>
      <c r="AC9" s="7">
        <f>G9/Basisinformationen!$B$7</f>
        <v>15.386384544618217</v>
      </c>
      <c r="AD9" s="7">
        <f>H9/Basisinformationen!$B$7</f>
        <v>15.892364305427783</v>
      </c>
      <c r="AE9" s="7">
        <f>I9/Basisinformationen!$B$7</f>
        <v>17.282658693652255</v>
      </c>
      <c r="AF9" s="6">
        <v>1.4E-2</v>
      </c>
    </row>
    <row r="10" spans="1:32" x14ac:dyDescent="0.25">
      <c r="A10" s="8">
        <v>44470</v>
      </c>
      <c r="B10" s="12" t="str">
        <f t="shared" si="0"/>
        <v>44470E05</v>
      </c>
      <c r="C10" s="9" t="s">
        <v>55</v>
      </c>
      <c r="D10" s="7">
        <v>2540</v>
      </c>
      <c r="E10" s="7">
        <v>2658</v>
      </c>
      <c r="F10" s="7">
        <v>2776</v>
      </c>
      <c r="G10" s="7">
        <v>2895</v>
      </c>
      <c r="H10" s="7">
        <v>3012</v>
      </c>
      <c r="I10" s="7">
        <v>3266</v>
      </c>
      <c r="J10" s="6">
        <v>0.25</v>
      </c>
      <c r="K10" s="6">
        <v>0.25</v>
      </c>
      <c r="L10" s="6">
        <v>0.35</v>
      </c>
      <c r="M10" s="6">
        <v>0.5</v>
      </c>
      <c r="N10" s="7">
        <v>0.71</v>
      </c>
      <c r="O10" s="7">
        <f>$F10*K10/Basisinformationen!$B$7</f>
        <v>3.990340386384545</v>
      </c>
      <c r="P10" s="7">
        <f>$F10*L10/Basisinformationen!$B$7</f>
        <v>5.5864765409383628</v>
      </c>
      <c r="Q10" s="7">
        <f>$F10*M10/Basisinformationen!$B$7</f>
        <v>7.98068077276909</v>
      </c>
      <c r="R10" s="7">
        <v>2.7</v>
      </c>
      <c r="S10" s="7">
        <v>39.99</v>
      </c>
      <c r="T10" s="7">
        <v>50.8</v>
      </c>
      <c r="U10" s="7">
        <v>69.19</v>
      </c>
      <c r="V10" s="7">
        <v>114.58</v>
      </c>
      <c r="W10" s="7">
        <f>$F10*J10/Basisinformationen!$B$7</f>
        <v>3.990340386384545</v>
      </c>
      <c r="X10" s="6">
        <v>0.51400000000000001</v>
      </c>
      <c r="Y10" s="4">
        <v>32</v>
      </c>
      <c r="Z10" s="7">
        <f>D10/Basisinformationen!$B$7</f>
        <v>14.604415823367066</v>
      </c>
      <c r="AA10" s="7">
        <f>E10/Basisinformationen!$B$7</f>
        <v>15.282888684452622</v>
      </c>
      <c r="AB10" s="7">
        <f>F10/Basisinformationen!$B$7</f>
        <v>15.96136154553818</v>
      </c>
      <c r="AC10" s="7">
        <f>G10/Basisinformationen!$B$7</f>
        <v>16.645584176632937</v>
      </c>
      <c r="AD10" s="7">
        <f>H10/Basisinformationen!$B$7</f>
        <v>17.318307267709294</v>
      </c>
      <c r="AE10" s="7">
        <f>I10/Basisinformationen!$B$7</f>
        <v>18.778748850046</v>
      </c>
      <c r="AF10" s="6">
        <v>1.4E-2</v>
      </c>
    </row>
    <row r="11" spans="1:32" x14ac:dyDescent="0.25">
      <c r="A11" s="8">
        <v>44470</v>
      </c>
      <c r="B11" s="12" t="str">
        <f t="shared" si="0"/>
        <v>44470E06</v>
      </c>
      <c r="C11" s="9" t="s">
        <v>56</v>
      </c>
      <c r="D11" s="7">
        <v>2865</v>
      </c>
      <c r="E11" s="7">
        <v>2865</v>
      </c>
      <c r="F11" s="7">
        <v>3022</v>
      </c>
      <c r="G11" s="7">
        <v>3177</v>
      </c>
      <c r="H11" s="7">
        <v>3334</v>
      </c>
      <c r="I11" s="7">
        <v>3620.5</v>
      </c>
      <c r="J11" s="6">
        <v>0.25</v>
      </c>
      <c r="K11" s="6">
        <v>0.25</v>
      </c>
      <c r="L11" s="6">
        <v>0.35</v>
      </c>
      <c r="M11" s="6">
        <v>0.5</v>
      </c>
      <c r="N11" s="7">
        <v>0.71</v>
      </c>
      <c r="O11" s="7">
        <f>$F11*K11/Basisinformationen!$B$7</f>
        <v>4.3439512419503226</v>
      </c>
      <c r="P11" s="7">
        <f>$F11*L11/Basisinformationen!$B$7</f>
        <v>6.0815317387304511</v>
      </c>
      <c r="Q11" s="7">
        <f>$F11*M11/Basisinformationen!$B$7</f>
        <v>8.6879024839006451</v>
      </c>
      <c r="R11" s="7">
        <v>2.7</v>
      </c>
      <c r="S11" s="7">
        <v>39.99</v>
      </c>
      <c r="T11" s="7">
        <v>50.8</v>
      </c>
      <c r="U11" s="7">
        <v>69.19</v>
      </c>
      <c r="V11" s="7">
        <v>114.58</v>
      </c>
      <c r="W11" s="7">
        <f>$F11*J11/Basisinformationen!$B$7</f>
        <v>4.3439512419503226</v>
      </c>
      <c r="X11" s="6">
        <v>0.51400000000000001</v>
      </c>
      <c r="Y11" s="4">
        <v>32</v>
      </c>
      <c r="Z11" s="7">
        <f>D11/Basisinformationen!$B$7</f>
        <v>16.473091076356948</v>
      </c>
      <c r="AA11" s="7">
        <f>E11/Basisinformationen!$B$7</f>
        <v>16.473091076356948</v>
      </c>
      <c r="AB11" s="7">
        <f>F11/Basisinformationen!$B$7</f>
        <v>17.37580496780129</v>
      </c>
      <c r="AC11" s="7">
        <f>G11/Basisinformationen!$B$7</f>
        <v>18.267019319227231</v>
      </c>
      <c r="AD11" s="7">
        <f>H11/Basisinformationen!$B$7</f>
        <v>19.169733210671573</v>
      </c>
      <c r="AE11" s="7">
        <f>I11/Basisinformationen!$B$7</f>
        <v>20.817042318307269</v>
      </c>
      <c r="AF11" s="6">
        <v>1.4E-2</v>
      </c>
    </row>
    <row r="12" spans="1:32" x14ac:dyDescent="0.25">
      <c r="A12" s="8">
        <v>44470</v>
      </c>
      <c r="B12" s="12" t="str">
        <f t="shared" si="0"/>
        <v>44470E07</v>
      </c>
      <c r="C12" s="9" t="s">
        <v>57</v>
      </c>
      <c r="D12" s="7">
        <v>3007</v>
      </c>
      <c r="E12" s="7">
        <v>3007</v>
      </c>
      <c r="F12" s="7">
        <v>3200</v>
      </c>
      <c r="G12" s="7">
        <v>3394</v>
      </c>
      <c r="H12" s="7">
        <v>3587</v>
      </c>
      <c r="I12" s="7">
        <v>3887.7</v>
      </c>
      <c r="J12" s="6">
        <v>0.25</v>
      </c>
      <c r="K12" s="6">
        <v>0.25</v>
      </c>
      <c r="L12" s="6">
        <v>0.35</v>
      </c>
      <c r="M12" s="6">
        <v>0.5</v>
      </c>
      <c r="N12" s="7">
        <v>0.71</v>
      </c>
      <c r="O12" s="7">
        <f>$F12*K12/Basisinformationen!$B$7</f>
        <v>4.5998160073597063</v>
      </c>
      <c r="P12" s="7">
        <f>$F12*L12/Basisinformationen!$B$7</f>
        <v>6.4397424103035883</v>
      </c>
      <c r="Q12" s="7">
        <f>$F12*M12/Basisinformationen!$B$7</f>
        <v>9.1996320147194126</v>
      </c>
      <c r="R12" s="7">
        <v>2.7</v>
      </c>
      <c r="S12" s="7">
        <v>39.99</v>
      </c>
      <c r="T12" s="7">
        <v>50.8</v>
      </c>
      <c r="U12" s="7">
        <v>69.19</v>
      </c>
      <c r="V12" s="7">
        <v>114.58</v>
      </c>
      <c r="W12" s="7">
        <f>$F12*J12/Basisinformationen!$B$7</f>
        <v>4.5998160073597063</v>
      </c>
      <c r="X12" s="6">
        <v>0.51400000000000001</v>
      </c>
      <c r="Y12" s="4">
        <v>32</v>
      </c>
      <c r="Z12" s="7">
        <f>D12/Basisinformationen!$B$7</f>
        <v>17.289558417663294</v>
      </c>
      <c r="AA12" s="7">
        <f>E12/Basisinformationen!$B$7</f>
        <v>17.289558417663294</v>
      </c>
      <c r="AB12" s="7">
        <f>F12/Basisinformationen!$B$7</f>
        <v>18.399264029438825</v>
      </c>
      <c r="AC12" s="7">
        <f>G12/Basisinformationen!$B$7</f>
        <v>19.514719411223552</v>
      </c>
      <c r="AD12" s="7">
        <f>H12/Basisinformationen!$B$7</f>
        <v>20.62442502299908</v>
      </c>
      <c r="AE12" s="7">
        <f>I12/Basisinformationen!$B$7</f>
        <v>22.353380864765409</v>
      </c>
      <c r="AF12" s="6">
        <v>1.4E-2</v>
      </c>
    </row>
    <row r="13" spans="1:32" x14ac:dyDescent="0.25">
      <c r="A13" s="8">
        <v>44470</v>
      </c>
      <c r="B13" s="12" t="str">
        <f t="shared" si="0"/>
        <v>44470E08</v>
      </c>
      <c r="C13" s="9" t="s">
        <v>58</v>
      </c>
      <c r="D13" s="7">
        <v>3329</v>
      </c>
      <c r="E13" s="7">
        <v>3329</v>
      </c>
      <c r="F13" s="7">
        <v>3527</v>
      </c>
      <c r="G13" s="7">
        <v>3720</v>
      </c>
      <c r="H13" s="7">
        <v>3916</v>
      </c>
      <c r="I13" s="7">
        <v>4248.8999999999996</v>
      </c>
      <c r="J13" s="6">
        <v>0.125</v>
      </c>
      <c r="K13" s="6">
        <v>0.25</v>
      </c>
      <c r="L13" s="6">
        <v>0.35</v>
      </c>
      <c r="M13" s="6">
        <v>0.5</v>
      </c>
      <c r="N13" s="7">
        <v>0.71</v>
      </c>
      <c r="O13" s="7">
        <f>$F13*K13/Basisinformationen!$B$7</f>
        <v>5.0698597056117762</v>
      </c>
      <c r="P13" s="7">
        <f>$F13*L13/Basisinformationen!$B$7</f>
        <v>7.0978035878564851</v>
      </c>
      <c r="Q13" s="7">
        <f>$F13*M13/Basisinformationen!$B$7</f>
        <v>10.139719411223552</v>
      </c>
      <c r="R13" s="7">
        <v>2.7</v>
      </c>
      <c r="S13" s="7">
        <v>39.99</v>
      </c>
      <c r="T13" s="7">
        <v>50.8</v>
      </c>
      <c r="U13" s="7">
        <v>69.19</v>
      </c>
      <c r="V13" s="7">
        <v>114.58</v>
      </c>
      <c r="W13" s="7">
        <f>$F13*J13/Basisinformationen!$B$7</f>
        <v>2.5349298528058881</v>
      </c>
      <c r="X13" s="6">
        <v>0.51400000000000001</v>
      </c>
      <c r="Y13" s="4">
        <v>32</v>
      </c>
      <c r="Z13" s="7">
        <f>D13/Basisinformationen!$B$7</f>
        <v>19.140984360625577</v>
      </c>
      <c r="AA13" s="7">
        <f>E13/Basisinformationen!$B$7</f>
        <v>19.140984360625577</v>
      </c>
      <c r="AB13" s="7">
        <f>F13/Basisinformationen!$B$7</f>
        <v>20.279438822447105</v>
      </c>
      <c r="AC13" s="7">
        <f>G13/Basisinformationen!$B$7</f>
        <v>21.389144434222633</v>
      </c>
      <c r="AD13" s="7">
        <f>H13/Basisinformationen!$B$7</f>
        <v>22.516099356025762</v>
      </c>
      <c r="AE13" s="7">
        <f>I13/Basisinformationen!$B$7</f>
        <v>24.430197792088315</v>
      </c>
      <c r="AF13" s="6">
        <v>1.4E-2</v>
      </c>
    </row>
    <row r="14" spans="1:32" x14ac:dyDescent="0.25">
      <c r="A14" s="8">
        <v>44470</v>
      </c>
      <c r="B14" s="12" t="str">
        <f t="shared" si="0"/>
        <v>44470E09</v>
      </c>
      <c r="C14" s="9" t="s">
        <v>59</v>
      </c>
      <c r="D14" s="7">
        <v>3664</v>
      </c>
      <c r="E14" s="7">
        <v>3664</v>
      </c>
      <c r="F14" s="7">
        <v>3889</v>
      </c>
      <c r="G14" s="7">
        <v>4114</v>
      </c>
      <c r="H14" s="7">
        <v>4339</v>
      </c>
      <c r="I14" s="7">
        <v>4705.3999999999996</v>
      </c>
      <c r="J14" s="6">
        <v>0.125</v>
      </c>
      <c r="K14" s="6">
        <v>0.25</v>
      </c>
      <c r="L14" s="6">
        <v>0.35</v>
      </c>
      <c r="M14" s="6">
        <v>0.5</v>
      </c>
      <c r="N14" s="7">
        <v>0.71</v>
      </c>
      <c r="O14" s="7">
        <f>$F14*K14/Basisinformationen!$B$7</f>
        <v>5.5902138914443427</v>
      </c>
      <c r="P14" s="7">
        <f>$F14*L14/Basisinformationen!$B$7</f>
        <v>7.8262994480220787</v>
      </c>
      <c r="Q14" s="7">
        <f>$F14*M14/Basisinformationen!$B$7</f>
        <v>11.180427782888685</v>
      </c>
      <c r="R14" s="7">
        <v>2.7</v>
      </c>
      <c r="S14" s="7">
        <v>39.99</v>
      </c>
      <c r="T14" s="7">
        <v>50.8</v>
      </c>
      <c r="U14" s="7">
        <v>69.19</v>
      </c>
      <c r="V14" s="7">
        <v>114.58</v>
      </c>
      <c r="W14" s="7">
        <f>$F14*J14/Basisinformationen!$B$7</f>
        <v>2.7951069457221713</v>
      </c>
      <c r="X14" s="6">
        <v>0.51400000000000001</v>
      </c>
      <c r="Y14" s="4">
        <v>32</v>
      </c>
      <c r="Z14" s="7">
        <f>D14/Basisinformationen!$B$7</f>
        <v>21.067157313707455</v>
      </c>
      <c r="AA14" s="7">
        <f>E14/Basisinformationen!$B$7</f>
        <v>21.067157313707455</v>
      </c>
      <c r="AB14" s="7">
        <f>F14/Basisinformationen!$B$7</f>
        <v>22.360855565777371</v>
      </c>
      <c r="AC14" s="7">
        <f>G14/Basisinformationen!$B$7</f>
        <v>23.654553817847287</v>
      </c>
      <c r="AD14" s="7">
        <f>H14/Basisinformationen!$B$7</f>
        <v>24.948252069917206</v>
      </c>
      <c r="AE14" s="7">
        <f>I14/Basisinformationen!$B$7</f>
        <v>27.054967801287948</v>
      </c>
      <c r="AF14" s="6">
        <v>1.4E-2</v>
      </c>
    </row>
    <row r="15" spans="1:32" x14ac:dyDescent="0.25">
      <c r="A15" s="8">
        <v>44470</v>
      </c>
      <c r="B15" s="12" t="str">
        <f t="shared" si="0"/>
        <v>44470E10</v>
      </c>
      <c r="C15" s="9" t="s">
        <v>60</v>
      </c>
      <c r="D15" s="7">
        <v>4016</v>
      </c>
      <c r="E15" s="7">
        <v>4016</v>
      </c>
      <c r="F15" s="7">
        <v>4327</v>
      </c>
      <c r="G15" s="7">
        <v>4637</v>
      </c>
      <c r="H15" s="7">
        <v>4944</v>
      </c>
      <c r="I15" s="7">
        <v>5345.6</v>
      </c>
      <c r="J15" s="6">
        <v>0.125</v>
      </c>
      <c r="K15" s="6">
        <v>0.25</v>
      </c>
      <c r="L15" s="6">
        <v>0.35</v>
      </c>
      <c r="M15" s="6">
        <v>0.5</v>
      </c>
      <c r="N15" s="7">
        <v>0.71</v>
      </c>
      <c r="O15" s="7">
        <f>$F15*K15/Basisinformationen!$B$7</f>
        <v>6.2198137074517028</v>
      </c>
      <c r="P15" s="7">
        <f>$F15*L15/Basisinformationen!$B$7</f>
        <v>8.7077391904323829</v>
      </c>
      <c r="Q15" s="7">
        <f>$F15*M15/Basisinformationen!$B$7</f>
        <v>12.439627414903406</v>
      </c>
      <c r="R15" s="7">
        <v>2.7</v>
      </c>
      <c r="S15" s="7">
        <v>39.99</v>
      </c>
      <c r="T15" s="7">
        <v>50.8</v>
      </c>
      <c r="U15" s="7">
        <v>69.19</v>
      </c>
      <c r="V15" s="7">
        <v>114.58</v>
      </c>
      <c r="W15" s="7">
        <f>$F15*J15/Basisinformationen!$B$7</f>
        <v>3.1099068537258514</v>
      </c>
      <c r="X15" s="6">
        <v>0.51400000000000001</v>
      </c>
      <c r="Y15" s="4">
        <v>32</v>
      </c>
      <c r="Z15" s="7">
        <f>D15/Basisinformationen!$B$7</f>
        <v>23.091076356945724</v>
      </c>
      <c r="AA15" s="7">
        <f>E15/Basisinformationen!$B$7</f>
        <v>23.091076356945724</v>
      </c>
      <c r="AB15" s="7">
        <f>F15/Basisinformationen!$B$7</f>
        <v>24.879254829806811</v>
      </c>
      <c r="AC15" s="7">
        <f>G15/Basisinformationen!$B$7</f>
        <v>26.661683532658696</v>
      </c>
      <c r="AD15" s="7">
        <f>H15/Basisinformationen!$B$7</f>
        <v>28.426862925482983</v>
      </c>
      <c r="AE15" s="7">
        <f>I15/Basisinformationen!$B$7</f>
        <v>30.735970561177556</v>
      </c>
      <c r="AF15" s="6">
        <v>1.4E-2</v>
      </c>
    </row>
    <row r="16" spans="1:32" x14ac:dyDescent="0.25">
      <c r="A16" s="8">
        <v>44470</v>
      </c>
      <c r="B16" s="12" t="str">
        <f t="shared" si="0"/>
        <v>44470E11</v>
      </c>
      <c r="C16" s="9" t="s">
        <v>61</v>
      </c>
      <c r="D16" s="7">
        <v>4425</v>
      </c>
      <c r="E16" s="7">
        <v>4425</v>
      </c>
      <c r="F16" s="7">
        <v>4729</v>
      </c>
      <c r="G16" s="7">
        <v>5035</v>
      </c>
      <c r="H16" s="7">
        <v>5338</v>
      </c>
      <c r="I16" s="7">
        <v>5780.5</v>
      </c>
      <c r="J16" s="6">
        <v>0.125</v>
      </c>
      <c r="K16" s="6">
        <v>0.25</v>
      </c>
      <c r="L16" s="6">
        <v>0.35</v>
      </c>
      <c r="M16" s="6">
        <v>0.5</v>
      </c>
      <c r="N16" s="7">
        <v>0.71</v>
      </c>
      <c r="O16" s="7">
        <f>$F16*K16/Basisinformationen!$B$7</f>
        <v>6.7976655933762657</v>
      </c>
      <c r="P16" s="7">
        <f>$F16*L16/Basisinformationen!$B$7</f>
        <v>9.516731830726771</v>
      </c>
      <c r="Q16" s="7">
        <f>$F16*M16/Basisinformationen!$B$7</f>
        <v>13.595331186752531</v>
      </c>
      <c r="R16" s="7">
        <v>2.7</v>
      </c>
      <c r="S16" s="7">
        <v>39.99</v>
      </c>
      <c r="T16" s="7">
        <v>50.8</v>
      </c>
      <c r="U16" s="7">
        <v>69.19</v>
      </c>
      <c r="V16" s="7">
        <v>114.58</v>
      </c>
      <c r="W16" s="7">
        <f>$F16*J16/Basisinformationen!$B$7</f>
        <v>3.3988327966881329</v>
      </c>
      <c r="X16" s="6">
        <v>0.51400000000000001</v>
      </c>
      <c r="Y16" s="4">
        <v>32</v>
      </c>
      <c r="Z16" s="7">
        <f>D16/Basisinformationen!$B$7</f>
        <v>25.442732290708374</v>
      </c>
      <c r="AA16" s="7">
        <f>E16/Basisinformationen!$B$7</f>
        <v>25.442732290708374</v>
      </c>
      <c r="AB16" s="7">
        <f>F16/Basisinformationen!$B$7</f>
        <v>27.190662373505063</v>
      </c>
      <c r="AC16" s="7">
        <f>G16/Basisinformationen!$B$7</f>
        <v>28.95009199632015</v>
      </c>
      <c r="AD16" s="7">
        <f>H16/Basisinformationen!$B$7</f>
        <v>30.692272309107636</v>
      </c>
      <c r="AE16" s="7">
        <f>I16/Basisinformationen!$B$7</f>
        <v>33.236545538178476</v>
      </c>
      <c r="AF16" s="6">
        <v>1.4E-2</v>
      </c>
    </row>
    <row r="17" spans="1:32" x14ac:dyDescent="0.25">
      <c r="A17" s="8">
        <v>44470</v>
      </c>
      <c r="B17" s="12" t="str">
        <f t="shared" si="0"/>
        <v>44470E12</v>
      </c>
      <c r="C17" s="9" t="s">
        <v>62</v>
      </c>
      <c r="D17" s="7">
        <v>4827</v>
      </c>
      <c r="E17" s="7">
        <v>4827</v>
      </c>
      <c r="F17" s="7">
        <v>5185</v>
      </c>
      <c r="G17" s="7">
        <v>5544</v>
      </c>
      <c r="H17" s="7">
        <v>5898</v>
      </c>
      <c r="I17" s="7">
        <v>6380.7</v>
      </c>
      <c r="J17" s="6">
        <v>0.125</v>
      </c>
      <c r="K17" s="6">
        <v>0.25</v>
      </c>
      <c r="L17" s="6">
        <v>0.35</v>
      </c>
      <c r="M17" s="6">
        <v>0.5</v>
      </c>
      <c r="N17" s="7">
        <v>0.71</v>
      </c>
      <c r="O17" s="7">
        <f>$F17*K17/Basisinformationen!$B$7</f>
        <v>7.4531393744250236</v>
      </c>
      <c r="P17" s="7">
        <f>$F17*L17/Basisinformationen!$B$7</f>
        <v>10.434395124195031</v>
      </c>
      <c r="Q17" s="7">
        <f>$F17*M17/Basisinformationen!$B$7</f>
        <v>14.906278748850047</v>
      </c>
      <c r="R17" s="7">
        <v>2.7</v>
      </c>
      <c r="S17" s="7">
        <v>39.99</v>
      </c>
      <c r="T17" s="7">
        <v>50.8</v>
      </c>
      <c r="U17" s="7">
        <v>69.19</v>
      </c>
      <c r="V17" s="7">
        <v>114.58</v>
      </c>
      <c r="W17" s="7">
        <f>$F17*J17/Basisinformationen!$B$7</f>
        <v>3.7265696872125118</v>
      </c>
      <c r="X17" s="6">
        <v>0.51400000000000001</v>
      </c>
      <c r="Y17" s="4">
        <v>32</v>
      </c>
      <c r="Z17" s="7">
        <f>D17/Basisinformationen!$B$7</f>
        <v>27.754139834406626</v>
      </c>
      <c r="AA17" s="7">
        <f>E17/Basisinformationen!$B$7</f>
        <v>27.754139834406626</v>
      </c>
      <c r="AB17" s="7">
        <f>F17/Basisinformationen!$B$7</f>
        <v>29.812557497700094</v>
      </c>
      <c r="AC17" s="7">
        <f>G17/Basisinformationen!$B$7</f>
        <v>31.876724931002762</v>
      </c>
      <c r="AD17" s="7">
        <f>H17/Basisinformationen!$B$7</f>
        <v>33.912143514259434</v>
      </c>
      <c r="AE17" s="7">
        <f>I17/Basisinformationen!$B$7</f>
        <v>36.687557497700091</v>
      </c>
      <c r="AF17" s="6">
        <v>1.4E-2</v>
      </c>
    </row>
    <row r="18" spans="1:32" x14ac:dyDescent="0.25">
      <c r="A18" s="8">
        <v>44470</v>
      </c>
      <c r="B18" s="12" t="str">
        <f t="shared" si="0"/>
        <v>44470E13</v>
      </c>
      <c r="C18" s="9" t="s">
        <v>63</v>
      </c>
      <c r="D18" s="7">
        <v>5224</v>
      </c>
      <c r="E18" s="7">
        <v>5224</v>
      </c>
      <c r="F18" s="7">
        <v>5658</v>
      </c>
      <c r="G18" s="7">
        <v>6093</v>
      </c>
      <c r="H18" s="7">
        <v>6526</v>
      </c>
      <c r="I18" s="7">
        <v>7048.4</v>
      </c>
      <c r="J18" s="6">
        <v>0.125</v>
      </c>
      <c r="K18" s="6">
        <v>0.25</v>
      </c>
      <c r="L18" s="6">
        <v>0.35</v>
      </c>
      <c r="M18" s="6">
        <v>0.5</v>
      </c>
      <c r="N18" s="7">
        <v>0.71</v>
      </c>
      <c r="O18" s="7">
        <f>$F18*K18/Basisinformationen!$B$7</f>
        <v>8.1330496780128794</v>
      </c>
      <c r="P18" s="7">
        <f>$F18*L18/Basisinformationen!$B$7</f>
        <v>11.386269549218031</v>
      </c>
      <c r="Q18" s="7">
        <f>$F18*M18/Basisinformationen!$B$7</f>
        <v>16.266099356025759</v>
      </c>
      <c r="R18" s="7">
        <v>2.7</v>
      </c>
      <c r="S18" s="7">
        <v>39.99</v>
      </c>
      <c r="T18" s="7">
        <v>50.8</v>
      </c>
      <c r="U18" s="7">
        <v>69.19</v>
      </c>
      <c r="V18" s="7">
        <v>114.58</v>
      </c>
      <c r="W18" s="7">
        <f>$F18*J18/Basisinformationen!$B$7</f>
        <v>4.0665248390064397</v>
      </c>
      <c r="X18" s="6">
        <v>0.51400000000000001</v>
      </c>
      <c r="Y18" s="4">
        <v>32</v>
      </c>
      <c r="Z18" s="7">
        <f>D18/Basisinformationen!$B$7</f>
        <v>30.036798528058881</v>
      </c>
      <c r="AA18" s="7">
        <f>E18/Basisinformationen!$B$7</f>
        <v>30.036798528058881</v>
      </c>
      <c r="AB18" s="7">
        <f>F18/Basisinformationen!$B$7</f>
        <v>32.532198712051517</v>
      </c>
      <c r="AC18" s="7">
        <f>G18/Basisinformationen!$B$7</f>
        <v>35.033348666053364</v>
      </c>
      <c r="AD18" s="7">
        <f>H18/Basisinformationen!$B$7</f>
        <v>37.522999080036804</v>
      </c>
      <c r="AE18" s="7">
        <f>I18/Basisinformationen!$B$7</f>
        <v>40.526678932842685</v>
      </c>
      <c r="AF18" s="6">
        <v>1.4E-2</v>
      </c>
    </row>
    <row r="19" spans="1:32" x14ac:dyDescent="0.25">
      <c r="A19" s="8">
        <v>44470</v>
      </c>
      <c r="B19" s="12" t="str">
        <f t="shared" si="0"/>
        <v>44470E14</v>
      </c>
      <c r="C19" s="9" t="s">
        <v>64</v>
      </c>
      <c r="D19" s="7">
        <v>5694</v>
      </c>
      <c r="E19" s="7">
        <v>5694</v>
      </c>
      <c r="F19" s="7">
        <v>6146</v>
      </c>
      <c r="G19" s="7">
        <v>6592</v>
      </c>
      <c r="H19" s="7">
        <v>7039</v>
      </c>
      <c r="I19" s="7">
        <v>7608.4</v>
      </c>
      <c r="J19" s="6">
        <v>0.125</v>
      </c>
      <c r="K19" s="6">
        <v>0.25</v>
      </c>
      <c r="L19" s="6">
        <v>0.35</v>
      </c>
      <c r="M19" s="6">
        <v>0.5</v>
      </c>
      <c r="N19" s="7">
        <v>0.71</v>
      </c>
      <c r="O19" s="7">
        <f>$F19*K19/Basisinformationen!$B$7</f>
        <v>8.834521619135236</v>
      </c>
      <c r="P19" s="7">
        <f>$F19*L19/Basisinformationen!$B$7</f>
        <v>12.368330266789329</v>
      </c>
      <c r="Q19" s="7">
        <f>$F19*M19/Basisinformationen!$B$7</f>
        <v>17.669043238270472</v>
      </c>
      <c r="R19" s="7">
        <v>2.7</v>
      </c>
      <c r="S19" s="7">
        <v>39.99</v>
      </c>
      <c r="T19" s="7">
        <v>50.8</v>
      </c>
      <c r="U19" s="7">
        <v>69.19</v>
      </c>
      <c r="V19" s="7">
        <v>114.58</v>
      </c>
      <c r="W19" s="7">
        <f>$F19*J19/Basisinformationen!$B$7</f>
        <v>4.417260809567618</v>
      </c>
      <c r="X19" s="6">
        <v>0.51400000000000001</v>
      </c>
      <c r="Y19" s="4">
        <v>32</v>
      </c>
      <c r="Z19" s="7">
        <f>D19/Basisinformationen!$B$7</f>
        <v>32.739190432382706</v>
      </c>
      <c r="AA19" s="7">
        <f>E19/Basisinformationen!$B$7</f>
        <v>32.739190432382706</v>
      </c>
      <c r="AB19" s="7">
        <f>F19/Basisinformationen!$B$7</f>
        <v>35.338086476540944</v>
      </c>
      <c r="AC19" s="7">
        <f>G19/Basisinformationen!$B$7</f>
        <v>37.902483900643979</v>
      </c>
      <c r="AD19" s="7">
        <f>H19/Basisinformationen!$B$7</f>
        <v>40.47263109475621</v>
      </c>
      <c r="AE19" s="7">
        <f>I19/Basisinformationen!$B$7</f>
        <v>43.746550137994483</v>
      </c>
      <c r="AF19" s="6">
        <v>1.4E-2</v>
      </c>
    </row>
    <row r="20" spans="1:32" x14ac:dyDescent="0.25">
      <c r="A20" s="8">
        <v>44470</v>
      </c>
      <c r="B20" s="12" t="str">
        <f t="shared" si="0"/>
        <v>44470Azubi Generalistik</v>
      </c>
      <c r="C20" s="9" t="s">
        <v>74</v>
      </c>
      <c r="D20" s="7">
        <v>1217</v>
      </c>
      <c r="E20" s="7">
        <v>1318</v>
      </c>
      <c r="F20" s="7">
        <v>1420</v>
      </c>
      <c r="G20" s="7"/>
      <c r="H20" s="7"/>
      <c r="I20" s="7"/>
      <c r="J20" s="6"/>
      <c r="K20" s="6"/>
      <c r="L20" s="6"/>
      <c r="M20" s="6"/>
      <c r="N20" s="4"/>
      <c r="O20" s="7"/>
      <c r="P20" s="7"/>
      <c r="Q20" s="7"/>
      <c r="R20" s="7"/>
      <c r="S20" s="7"/>
      <c r="T20" s="7"/>
      <c r="U20" s="7"/>
      <c r="V20" s="7"/>
      <c r="W20" s="7"/>
      <c r="X20" s="4"/>
      <c r="Y20" s="4">
        <v>32</v>
      </c>
      <c r="Z20" s="7">
        <f>D20/Basisinformationen!$B$7</f>
        <v>6.9974701011959528</v>
      </c>
      <c r="AA20" s="7">
        <f>E20/Basisinformationen!$B$7</f>
        <v>7.5781968721251154</v>
      </c>
      <c r="AB20" s="7">
        <f>F20/Basisinformationen!$B$7</f>
        <v>8.1646734130634773</v>
      </c>
      <c r="AC20" s="7">
        <f>G20/Basisinformationen!$B$7</f>
        <v>0</v>
      </c>
      <c r="AD20" s="7">
        <f>H20/Basisinformationen!$B$7</f>
        <v>0</v>
      </c>
      <c r="AE20" s="7">
        <f>I20/Basisinformationen!$B$7</f>
        <v>0</v>
      </c>
      <c r="AF20" s="6">
        <v>1.4E-2</v>
      </c>
    </row>
    <row r="21" spans="1:32" x14ac:dyDescent="0.25">
      <c r="A21" s="8">
        <v>44470</v>
      </c>
      <c r="B21" s="12" t="str">
        <f t="shared" si="0"/>
        <v>44470Azubi Altenpflege</v>
      </c>
      <c r="C21" s="9" t="s">
        <v>75</v>
      </c>
      <c r="D21" s="7">
        <v>976</v>
      </c>
      <c r="E21" s="7">
        <v>1041</v>
      </c>
      <c r="F21" s="7">
        <v>1150</v>
      </c>
      <c r="G21" s="7"/>
      <c r="H21" s="7"/>
      <c r="I21" s="7"/>
      <c r="J21" s="6"/>
      <c r="K21" s="6"/>
      <c r="L21" s="6"/>
      <c r="M21" s="6"/>
      <c r="N21" s="4"/>
      <c r="O21" s="7"/>
      <c r="P21" s="7"/>
      <c r="Q21" s="7"/>
      <c r="R21" s="7"/>
      <c r="S21" s="7"/>
      <c r="T21" s="7"/>
      <c r="U21" s="7"/>
      <c r="V21" s="7"/>
      <c r="W21" s="7"/>
      <c r="X21" s="4"/>
      <c r="Y21" s="4">
        <v>32</v>
      </c>
      <c r="Z21" s="7">
        <f>D21/Basisinformationen!$B$7</f>
        <v>5.6117755289788409</v>
      </c>
      <c r="AA21" s="7">
        <f>E21/Basisinformationen!$B$7</f>
        <v>5.9855105795768173</v>
      </c>
      <c r="AB21" s="7">
        <f>F21/Basisinformationen!$B$7</f>
        <v>6.6122355105795769</v>
      </c>
      <c r="AC21" s="7">
        <f>G21/Basisinformationen!$B$7</f>
        <v>0</v>
      </c>
      <c r="AD21" s="7">
        <f>H21/Basisinformationen!$B$7</f>
        <v>0</v>
      </c>
      <c r="AE21" s="7">
        <f>I21/Basisinformationen!$B$7</f>
        <v>0</v>
      </c>
      <c r="AF21" s="6">
        <v>1.4E-2</v>
      </c>
    </row>
    <row r="22" spans="1:32" x14ac:dyDescent="0.25">
      <c r="A22" s="8">
        <v>44470</v>
      </c>
      <c r="B22" s="12" t="str">
        <f t="shared" si="0"/>
        <v>44470Azubi Altenpflegehilfe</v>
      </c>
      <c r="C22" s="9" t="s">
        <v>76</v>
      </c>
      <c r="D22" s="7">
        <v>976</v>
      </c>
      <c r="E22" s="7"/>
      <c r="F22" s="7"/>
      <c r="G22" s="7"/>
      <c r="H22" s="7"/>
      <c r="I22" s="7"/>
      <c r="J22" s="6"/>
      <c r="K22" s="6"/>
      <c r="L22" s="6"/>
      <c r="M22" s="6"/>
      <c r="N22" s="4"/>
      <c r="O22" s="7"/>
      <c r="P22" s="7"/>
      <c r="Q22" s="7"/>
      <c r="R22" s="7"/>
      <c r="S22" s="7"/>
      <c r="T22" s="7"/>
      <c r="U22" s="7"/>
      <c r="V22" s="7"/>
      <c r="W22" s="7"/>
      <c r="X22" s="4"/>
      <c r="Y22" s="4">
        <v>32</v>
      </c>
      <c r="Z22" s="7">
        <f>D22/Basisinformationen!$B$7</f>
        <v>5.6117755289788409</v>
      </c>
      <c r="AA22" s="7">
        <f>E22/Basisinformationen!$B$7</f>
        <v>0</v>
      </c>
      <c r="AB22" s="7">
        <f>F22/Basisinformationen!$B$7</f>
        <v>0</v>
      </c>
      <c r="AC22" s="7">
        <f>G22/Basisinformationen!$B$7</f>
        <v>0</v>
      </c>
      <c r="AD22" s="7">
        <f>H22/Basisinformationen!$B$7</f>
        <v>0</v>
      </c>
      <c r="AE22" s="7">
        <f>I22/Basisinformationen!$B$7</f>
        <v>0</v>
      </c>
      <c r="AF22" s="6">
        <v>1.4E-2</v>
      </c>
    </row>
    <row r="23" spans="1:32" x14ac:dyDescent="0.25">
      <c r="A23" s="8">
        <v>44470</v>
      </c>
      <c r="B23" s="12" t="str">
        <f t="shared" si="0"/>
        <v>44470FSJ</v>
      </c>
      <c r="C23" s="9" t="s">
        <v>80</v>
      </c>
      <c r="D23" s="7">
        <v>773.4</v>
      </c>
      <c r="E23" s="7"/>
      <c r="F23" s="7"/>
      <c r="G23" s="7"/>
      <c r="H23" s="7"/>
      <c r="I23" s="7"/>
      <c r="J23" s="6"/>
      <c r="K23" s="6"/>
      <c r="L23" s="6"/>
      <c r="M23" s="6"/>
      <c r="N23" s="4"/>
      <c r="O23" s="7"/>
      <c r="P23" s="7"/>
      <c r="Q23" s="7"/>
      <c r="R23" s="7"/>
      <c r="S23" s="7"/>
      <c r="T23" s="7"/>
      <c r="U23" s="7"/>
      <c r="V23" s="7"/>
      <c r="W23" s="7"/>
      <c r="X23" s="4"/>
      <c r="Y23" s="4">
        <v>32</v>
      </c>
      <c r="Z23" s="7">
        <f>D23/Basisinformationen!$B$7</f>
        <v>4.4468721251149956</v>
      </c>
      <c r="AA23" s="7">
        <f>E23/Basisinformationen!$B$7</f>
        <v>0</v>
      </c>
      <c r="AB23" s="7">
        <f>F23/Basisinformationen!$B$7</f>
        <v>0</v>
      </c>
      <c r="AC23" s="7">
        <f>G23/Basisinformationen!$B$7</f>
        <v>0</v>
      </c>
      <c r="AD23" s="7">
        <f>H23/Basisinformationen!$B$7</f>
        <v>0</v>
      </c>
      <c r="AE23" s="7">
        <f>I23/Basisinformationen!$B$7</f>
        <v>0</v>
      </c>
      <c r="AF23" s="6"/>
    </row>
    <row r="24" spans="1:32" x14ac:dyDescent="0.25">
      <c r="A24" s="8">
        <v>44470</v>
      </c>
      <c r="B24" s="12" t="str">
        <f t="shared" si="0"/>
        <v>44470BFD (27 plus)</v>
      </c>
      <c r="C24" s="9" t="s">
        <v>82</v>
      </c>
      <c r="D24" s="7">
        <v>773.4</v>
      </c>
      <c r="E24" s="7"/>
      <c r="F24" s="7"/>
      <c r="G24" s="7"/>
      <c r="H24" s="7"/>
      <c r="I24" s="7"/>
      <c r="J24" s="6"/>
      <c r="K24" s="6"/>
      <c r="L24" s="6"/>
      <c r="M24" s="6"/>
      <c r="N24" s="4"/>
      <c r="O24" s="7"/>
      <c r="P24" s="7"/>
      <c r="Q24" s="7"/>
      <c r="R24" s="7"/>
      <c r="S24" s="7"/>
      <c r="T24" s="7"/>
      <c r="U24" s="7"/>
      <c r="V24" s="7"/>
      <c r="W24" s="7"/>
      <c r="X24" s="4"/>
      <c r="Y24" s="4">
        <v>32</v>
      </c>
      <c r="Z24" s="7">
        <f>D24/Basisinformationen!$B$7</f>
        <v>4.4468721251149956</v>
      </c>
      <c r="AA24" s="7">
        <f>E24/Basisinformationen!$B$7</f>
        <v>0</v>
      </c>
      <c r="AB24" s="7">
        <f>F24/Basisinformationen!$B$7</f>
        <v>0</v>
      </c>
      <c r="AC24" s="7">
        <f>G24/Basisinformationen!$B$7</f>
        <v>0</v>
      </c>
      <c r="AD24" s="7">
        <f>H24/Basisinformationen!$B$7</f>
        <v>0</v>
      </c>
      <c r="AE24" s="7">
        <f>I24/Basisinformationen!$B$7</f>
        <v>0</v>
      </c>
      <c r="AF24" s="6"/>
    </row>
    <row r="25" spans="1:32" x14ac:dyDescent="0.25">
      <c r="A25" s="8">
        <v>44835</v>
      </c>
      <c r="B25" s="12" t="str">
        <f t="shared" si="0"/>
        <v>44835E01</v>
      </c>
      <c r="C25" s="9" t="s">
        <v>25</v>
      </c>
      <c r="D25" s="7">
        <v>1832</v>
      </c>
      <c r="E25" s="7">
        <v>1859</v>
      </c>
      <c r="F25" s="7">
        <v>1888</v>
      </c>
      <c r="G25" s="7">
        <v>1912</v>
      </c>
      <c r="H25" s="7">
        <v>1941</v>
      </c>
      <c r="I25" s="7">
        <v>2124.1999999999998</v>
      </c>
      <c r="J25" s="6">
        <v>0.25</v>
      </c>
      <c r="K25" s="6">
        <v>0.25</v>
      </c>
      <c r="L25" s="6">
        <v>0.35</v>
      </c>
      <c r="M25" s="6">
        <v>0.5</v>
      </c>
      <c r="N25" s="7">
        <v>0.71</v>
      </c>
      <c r="O25" s="7">
        <f>$F25*K25/Basisinformationen!$B$7</f>
        <v>2.7138914443422264</v>
      </c>
      <c r="P25" s="7">
        <f>$F25*L25/Basisinformationen!$B$7</f>
        <v>3.7994480220791167</v>
      </c>
      <c r="Q25" s="7">
        <f>$F25*M25/Basisinformationen!$B$7</f>
        <v>5.4277828886844528</v>
      </c>
      <c r="R25" s="7">
        <v>2.7</v>
      </c>
      <c r="S25" s="7">
        <v>39.99</v>
      </c>
      <c r="T25" s="7">
        <v>50.8</v>
      </c>
      <c r="U25" s="7">
        <v>69.19</v>
      </c>
      <c r="V25" s="7">
        <v>114.58</v>
      </c>
      <c r="W25" s="7">
        <f>$F25*J25/Basisinformationen!$B$7</f>
        <v>2.7138914443422264</v>
      </c>
      <c r="X25" s="6">
        <v>0.51400000000000001</v>
      </c>
      <c r="Y25" s="4">
        <v>32</v>
      </c>
      <c r="Z25" s="7">
        <f>D25/Basisinformationen!$B$7</f>
        <v>10.533578656853727</v>
      </c>
      <c r="AA25" s="7">
        <f>E25/Basisinformationen!$B$7</f>
        <v>10.688822447102117</v>
      </c>
      <c r="AB25" s="7">
        <f>F25/Basisinformationen!$B$7</f>
        <v>10.855565777368906</v>
      </c>
      <c r="AC25" s="7">
        <f>G25/Basisinformationen!$B$7</f>
        <v>10.993560257589698</v>
      </c>
      <c r="AD25" s="7">
        <f>H25/Basisinformationen!$B$7</f>
        <v>11.160303587856486</v>
      </c>
      <c r="AE25" s="7">
        <f>I25/Basisinformationen!$B$7</f>
        <v>12.213661453541858</v>
      </c>
      <c r="AF25" s="6">
        <v>1.6E-2</v>
      </c>
    </row>
    <row r="26" spans="1:32" x14ac:dyDescent="0.25">
      <c r="A26" s="8">
        <v>44835</v>
      </c>
      <c r="B26" s="12" t="str">
        <f t="shared" si="0"/>
        <v>44835E02</v>
      </c>
      <c r="C26" s="9" t="s">
        <v>26</v>
      </c>
      <c r="D26" s="7">
        <v>2108</v>
      </c>
      <c r="E26" s="7">
        <v>2134</v>
      </c>
      <c r="F26" s="7">
        <v>2158</v>
      </c>
      <c r="G26" s="7">
        <v>2194</v>
      </c>
      <c r="H26" s="7">
        <v>2219</v>
      </c>
      <c r="I26" s="7">
        <v>2429.8000000000002</v>
      </c>
      <c r="J26" s="6">
        <v>0.25</v>
      </c>
      <c r="K26" s="6">
        <v>0.25</v>
      </c>
      <c r="L26" s="6">
        <v>0.35</v>
      </c>
      <c r="M26" s="6">
        <v>0.5</v>
      </c>
      <c r="N26" s="7">
        <v>0.71</v>
      </c>
      <c r="O26" s="7">
        <f>$F26*K26/Basisinformationen!$B$7</f>
        <v>3.1020009199632015</v>
      </c>
      <c r="P26" s="7">
        <f>$F26*L26/Basisinformationen!$B$7</f>
        <v>4.3428012879484825</v>
      </c>
      <c r="Q26" s="7">
        <f>$F26*M26/Basisinformationen!$B$7</f>
        <v>6.204001839926403</v>
      </c>
      <c r="R26" s="7">
        <v>2.7</v>
      </c>
      <c r="S26" s="7">
        <v>39.99</v>
      </c>
      <c r="T26" s="7">
        <v>50.8</v>
      </c>
      <c r="U26" s="7">
        <v>69.19</v>
      </c>
      <c r="V26" s="7">
        <v>114.58</v>
      </c>
      <c r="W26" s="7">
        <f>$F26*J26/Basisinformationen!$B$7</f>
        <v>3.1020009199632015</v>
      </c>
      <c r="X26" s="6">
        <v>0.51400000000000001</v>
      </c>
      <c r="Y26" s="4">
        <v>32</v>
      </c>
      <c r="Z26" s="7">
        <f>D26/Basisinformationen!$B$7</f>
        <v>12.120515179392825</v>
      </c>
      <c r="AA26" s="7">
        <f>E26/Basisinformationen!$B$7</f>
        <v>12.270009199632016</v>
      </c>
      <c r="AB26" s="7">
        <f>F26/Basisinformationen!$B$7</f>
        <v>12.408003679852806</v>
      </c>
      <c r="AC26" s="7">
        <f>G26/Basisinformationen!$B$7</f>
        <v>12.614995400183993</v>
      </c>
      <c r="AD26" s="7">
        <f>H26/Basisinformationen!$B$7</f>
        <v>12.758739650413984</v>
      </c>
      <c r="AE26" s="7">
        <f>I26/Basisinformationen!$B$7</f>
        <v>13.970791168353268</v>
      </c>
      <c r="AF26" s="6">
        <v>1.6E-2</v>
      </c>
    </row>
    <row r="27" spans="1:32" x14ac:dyDescent="0.25">
      <c r="A27" s="8">
        <v>44835</v>
      </c>
      <c r="B27" s="12" t="str">
        <f t="shared" si="0"/>
        <v>44835E03</v>
      </c>
      <c r="C27" s="9" t="s">
        <v>27</v>
      </c>
      <c r="D27" s="7">
        <v>2327</v>
      </c>
      <c r="E27" s="7">
        <v>2396</v>
      </c>
      <c r="F27" s="7">
        <v>2468</v>
      </c>
      <c r="G27" s="7">
        <v>2538</v>
      </c>
      <c r="H27" s="7">
        <v>2611</v>
      </c>
      <c r="I27" s="7">
        <v>2843.7</v>
      </c>
      <c r="J27" s="6">
        <v>0.25</v>
      </c>
      <c r="K27" s="6">
        <v>0.25</v>
      </c>
      <c r="L27" s="6">
        <v>0.35</v>
      </c>
      <c r="M27" s="6">
        <v>0.5</v>
      </c>
      <c r="N27" s="7">
        <v>0.71</v>
      </c>
      <c r="O27" s="7">
        <f>$F27*K27/Basisinformationen!$B$7</f>
        <v>3.5476080956761731</v>
      </c>
      <c r="P27" s="7">
        <f>$F27*L27/Basisinformationen!$B$7</f>
        <v>4.9666513339466425</v>
      </c>
      <c r="Q27" s="7">
        <f>$F27*M27/Basisinformationen!$B$7</f>
        <v>7.0952161913523462</v>
      </c>
      <c r="R27" s="7">
        <v>2.7</v>
      </c>
      <c r="S27" s="7">
        <v>39.99</v>
      </c>
      <c r="T27" s="7">
        <v>50.8</v>
      </c>
      <c r="U27" s="7">
        <v>69.19</v>
      </c>
      <c r="V27" s="7">
        <v>114.58</v>
      </c>
      <c r="W27" s="7">
        <f>$F27*J27/Basisinformationen!$B$7</f>
        <v>3.5476080956761731</v>
      </c>
      <c r="X27" s="6">
        <v>0.51400000000000001</v>
      </c>
      <c r="Y27" s="4">
        <v>32</v>
      </c>
      <c r="Z27" s="7">
        <f>D27/Basisinformationen!$B$7</f>
        <v>13.379714811407545</v>
      </c>
      <c r="AA27" s="7">
        <f>E27/Basisinformationen!$B$7</f>
        <v>13.77644894204232</v>
      </c>
      <c r="AB27" s="7">
        <f>F27/Basisinformationen!$B$7</f>
        <v>14.190432382704692</v>
      </c>
      <c r="AC27" s="7">
        <f>G27/Basisinformationen!$B$7</f>
        <v>14.592916283348668</v>
      </c>
      <c r="AD27" s="7">
        <f>H27/Basisinformationen!$B$7</f>
        <v>15.01264949402024</v>
      </c>
      <c r="AE27" s="7">
        <f>I27/Basisinformationen!$B$7</f>
        <v>16.350620975160993</v>
      </c>
      <c r="AF27" s="6">
        <v>1.6E-2</v>
      </c>
    </row>
    <row r="28" spans="1:32" x14ac:dyDescent="0.25">
      <c r="A28" s="8">
        <v>44835</v>
      </c>
      <c r="B28" s="12" t="str">
        <f t="shared" si="0"/>
        <v>44835E04</v>
      </c>
      <c r="C28" s="9" t="s">
        <v>54</v>
      </c>
      <c r="D28" s="7">
        <v>2457</v>
      </c>
      <c r="E28" s="7">
        <v>2543</v>
      </c>
      <c r="F28" s="7">
        <v>2630</v>
      </c>
      <c r="G28" s="7">
        <v>2719</v>
      </c>
      <c r="H28" s="7">
        <v>2808</v>
      </c>
      <c r="I28" s="7">
        <v>3053.7</v>
      </c>
      <c r="J28" s="6">
        <v>0.25</v>
      </c>
      <c r="K28" s="6">
        <v>0.25</v>
      </c>
      <c r="L28" s="6">
        <v>0.35</v>
      </c>
      <c r="M28" s="6">
        <v>0.5</v>
      </c>
      <c r="N28" s="7">
        <v>0.71</v>
      </c>
      <c r="O28" s="7">
        <f>$F28*K28/Basisinformationen!$B$7</f>
        <v>3.7804737810487583</v>
      </c>
      <c r="P28" s="7">
        <f>$F28*L28/Basisinformationen!$B$7</f>
        <v>5.2926632934682614</v>
      </c>
      <c r="Q28" s="7">
        <f>$F28*M28/Basisinformationen!$B$7</f>
        <v>7.5609475620975166</v>
      </c>
      <c r="R28" s="7">
        <v>2.7</v>
      </c>
      <c r="S28" s="7">
        <v>39.99</v>
      </c>
      <c r="T28" s="7">
        <v>50.8</v>
      </c>
      <c r="U28" s="7">
        <v>69.19</v>
      </c>
      <c r="V28" s="7">
        <v>114.58</v>
      </c>
      <c r="W28" s="7">
        <f>$F28*J28/Basisinformationen!$B$7</f>
        <v>3.7804737810487583</v>
      </c>
      <c r="X28" s="6">
        <v>0.51400000000000001</v>
      </c>
      <c r="Y28" s="4">
        <v>32</v>
      </c>
      <c r="Z28" s="7">
        <f>D28/Basisinformationen!$B$7</f>
        <v>14.127184912603497</v>
      </c>
      <c r="AA28" s="7">
        <f>E28/Basisinformationen!$B$7</f>
        <v>14.621665133394666</v>
      </c>
      <c r="AB28" s="7">
        <f>F28/Basisinformationen!$B$7</f>
        <v>15.121895124195033</v>
      </c>
      <c r="AC28" s="7">
        <f>G28/Basisinformationen!$B$7</f>
        <v>15.633624655013801</v>
      </c>
      <c r="AD28" s="7">
        <f>H28/Basisinformationen!$B$7</f>
        <v>16.145354185832566</v>
      </c>
      <c r="AE28" s="7">
        <f>I28/Basisinformationen!$B$7</f>
        <v>17.558072677092916</v>
      </c>
      <c r="AF28" s="6">
        <v>1.6E-2</v>
      </c>
    </row>
    <row r="29" spans="1:32" x14ac:dyDescent="0.25">
      <c r="A29" s="8">
        <v>44835</v>
      </c>
      <c r="B29" s="12" t="str">
        <f t="shared" si="0"/>
        <v>44835E05</v>
      </c>
      <c r="C29" s="9" t="s">
        <v>55</v>
      </c>
      <c r="D29" s="7">
        <v>2581</v>
      </c>
      <c r="E29" s="7">
        <v>2701</v>
      </c>
      <c r="F29" s="7">
        <v>2820</v>
      </c>
      <c r="G29" s="7">
        <v>2941</v>
      </c>
      <c r="H29" s="7">
        <v>3060</v>
      </c>
      <c r="I29" s="7">
        <v>3318.1</v>
      </c>
      <c r="J29" s="6">
        <v>0.25</v>
      </c>
      <c r="K29" s="6">
        <v>0.25</v>
      </c>
      <c r="L29" s="6">
        <v>0.35</v>
      </c>
      <c r="M29" s="6">
        <v>0.5</v>
      </c>
      <c r="N29" s="7">
        <v>0.71</v>
      </c>
      <c r="O29" s="7">
        <f>$F29*K29/Basisinformationen!$B$7</f>
        <v>4.0535878564857413</v>
      </c>
      <c r="P29" s="7">
        <f>$F29*L29/Basisinformationen!$B$7</f>
        <v>5.6750229990800367</v>
      </c>
      <c r="Q29" s="7">
        <f>$F29*M29/Basisinformationen!$B$7</f>
        <v>8.1071757129714825</v>
      </c>
      <c r="R29" s="7">
        <v>2.7</v>
      </c>
      <c r="S29" s="7">
        <v>39.99</v>
      </c>
      <c r="T29" s="7">
        <v>50.8</v>
      </c>
      <c r="U29" s="7">
        <v>69.19</v>
      </c>
      <c r="V29" s="7">
        <v>114.58</v>
      </c>
      <c r="W29" s="7">
        <f>$F29*J29/Basisinformationen!$B$7</f>
        <v>4.0535878564857413</v>
      </c>
      <c r="X29" s="6">
        <v>0.51400000000000001</v>
      </c>
      <c r="Y29" s="4">
        <v>32</v>
      </c>
      <c r="Z29" s="7">
        <f>D29/Basisinformationen!$B$7</f>
        <v>14.840156393744252</v>
      </c>
      <c r="AA29" s="7">
        <f>E29/Basisinformationen!$B$7</f>
        <v>15.530128794848208</v>
      </c>
      <c r="AB29" s="7">
        <f>F29/Basisinformationen!$B$7</f>
        <v>16.214351425942965</v>
      </c>
      <c r="AC29" s="7">
        <f>G29/Basisinformationen!$B$7</f>
        <v>16.910073597056119</v>
      </c>
      <c r="AD29" s="7">
        <f>H29/Basisinformationen!$B$7</f>
        <v>17.594296228150874</v>
      </c>
      <c r="AE29" s="7">
        <f>I29/Basisinformationen!$B$7</f>
        <v>19.078311867525301</v>
      </c>
      <c r="AF29" s="6">
        <v>1.6E-2</v>
      </c>
    </row>
    <row r="30" spans="1:32" x14ac:dyDescent="0.25">
      <c r="A30" s="8">
        <v>44835</v>
      </c>
      <c r="B30" s="12" t="str">
        <f t="shared" si="0"/>
        <v>44835E06</v>
      </c>
      <c r="C30" s="9" t="s">
        <v>56</v>
      </c>
      <c r="D30" s="7">
        <v>2911</v>
      </c>
      <c r="E30" s="7">
        <v>2911</v>
      </c>
      <c r="F30" s="7">
        <v>3070</v>
      </c>
      <c r="G30" s="7">
        <v>3228</v>
      </c>
      <c r="H30" s="7">
        <v>3387</v>
      </c>
      <c r="I30" s="7">
        <v>3678.1</v>
      </c>
      <c r="J30" s="6">
        <v>0.25</v>
      </c>
      <c r="K30" s="6">
        <v>0.25</v>
      </c>
      <c r="L30" s="6">
        <v>0.35</v>
      </c>
      <c r="M30" s="6">
        <v>0.5</v>
      </c>
      <c r="N30" s="7">
        <v>0.71</v>
      </c>
      <c r="O30" s="7">
        <f>$F30*K30/Basisinformationen!$B$7</f>
        <v>4.4129484820607177</v>
      </c>
      <c r="P30" s="7">
        <f>$F30*L30/Basisinformationen!$B$7</f>
        <v>6.1781278748850053</v>
      </c>
      <c r="Q30" s="7">
        <f>$F30*M30/Basisinformationen!$B$7</f>
        <v>8.8258969641214353</v>
      </c>
      <c r="R30" s="7">
        <v>2.7</v>
      </c>
      <c r="S30" s="7">
        <v>39.99</v>
      </c>
      <c r="T30" s="7">
        <v>50.8</v>
      </c>
      <c r="U30" s="7">
        <v>69.19</v>
      </c>
      <c r="V30" s="7">
        <v>114.58</v>
      </c>
      <c r="W30" s="7">
        <f>$F30*J30/Basisinformationen!$B$7</f>
        <v>4.4129484820607177</v>
      </c>
      <c r="X30" s="6">
        <v>0.51400000000000001</v>
      </c>
      <c r="Y30" s="4">
        <v>32</v>
      </c>
      <c r="Z30" s="7">
        <f>D30/Basisinformationen!$B$7</f>
        <v>16.737580496780129</v>
      </c>
      <c r="AA30" s="7">
        <f>E30/Basisinformationen!$B$7</f>
        <v>16.737580496780129</v>
      </c>
      <c r="AB30" s="7">
        <f>F30/Basisinformationen!$B$7</f>
        <v>17.651793928242871</v>
      </c>
      <c r="AC30" s="7">
        <f>G30/Basisinformationen!$B$7</f>
        <v>18.560257589696413</v>
      </c>
      <c r="AD30" s="7">
        <f>H30/Basisinformationen!$B$7</f>
        <v>19.474471021159154</v>
      </c>
      <c r="AE30" s="7">
        <f>I30/Basisinformationen!$B$7</f>
        <v>21.148229070837168</v>
      </c>
      <c r="AF30" s="6">
        <v>1.6E-2</v>
      </c>
    </row>
    <row r="31" spans="1:32" x14ac:dyDescent="0.25">
      <c r="A31" s="8">
        <v>44835</v>
      </c>
      <c r="B31" s="12" t="str">
        <f t="shared" si="0"/>
        <v>44835E07</v>
      </c>
      <c r="C31" s="9" t="s">
        <v>57</v>
      </c>
      <c r="D31" s="7">
        <v>3055</v>
      </c>
      <c r="E31" s="7">
        <v>3055</v>
      </c>
      <c r="F31" s="7">
        <v>3251</v>
      </c>
      <c r="G31" s="7">
        <v>3448</v>
      </c>
      <c r="H31" s="7">
        <v>3644</v>
      </c>
      <c r="I31" s="7">
        <v>3949.5</v>
      </c>
      <c r="J31" s="6">
        <v>0.25</v>
      </c>
      <c r="K31" s="6">
        <v>0.25</v>
      </c>
      <c r="L31" s="6">
        <v>0.35</v>
      </c>
      <c r="M31" s="6">
        <v>0.5</v>
      </c>
      <c r="N31" s="7">
        <v>0.71</v>
      </c>
      <c r="O31" s="7">
        <f>$F31*K31/Basisinformationen!$B$7</f>
        <v>4.6731255749770009</v>
      </c>
      <c r="P31" s="7">
        <f>$F31*L31/Basisinformationen!$B$7</f>
        <v>6.5423758049678016</v>
      </c>
      <c r="Q31" s="7">
        <f>$F31*M31/Basisinformationen!$B$7</f>
        <v>9.3462511499540017</v>
      </c>
      <c r="R31" s="7">
        <v>2.7</v>
      </c>
      <c r="S31" s="7">
        <v>39.99</v>
      </c>
      <c r="T31" s="7">
        <v>50.8</v>
      </c>
      <c r="U31" s="7">
        <v>69.19</v>
      </c>
      <c r="V31" s="7">
        <v>114.58</v>
      </c>
      <c r="W31" s="7">
        <f>$F31*J31/Basisinformationen!$B$7</f>
        <v>4.6731255749770009</v>
      </c>
      <c r="X31" s="6">
        <v>0.51400000000000001</v>
      </c>
      <c r="Y31" s="4">
        <v>32</v>
      </c>
      <c r="Z31" s="7">
        <f>D31/Basisinformationen!$B$7</f>
        <v>17.565547378104878</v>
      </c>
      <c r="AA31" s="7">
        <f>E31/Basisinformationen!$B$7</f>
        <v>17.565547378104878</v>
      </c>
      <c r="AB31" s="7">
        <f>F31/Basisinformationen!$B$7</f>
        <v>18.692502299908003</v>
      </c>
      <c r="AC31" s="7">
        <f>G31/Basisinformationen!$B$7</f>
        <v>19.825206991720332</v>
      </c>
      <c r="AD31" s="7">
        <f>H31/Basisinformationen!$B$7</f>
        <v>20.952161913523462</v>
      </c>
      <c r="AE31" s="7">
        <f>I31/Basisinformationen!$B$7</f>
        <v>22.708716651333948</v>
      </c>
      <c r="AF31" s="6">
        <v>1.6E-2</v>
      </c>
    </row>
    <row r="32" spans="1:32" x14ac:dyDescent="0.25">
      <c r="A32" s="8">
        <v>44835</v>
      </c>
      <c r="B32" s="12" t="str">
        <f t="shared" si="0"/>
        <v>44835E08</v>
      </c>
      <c r="C32" s="9" t="s">
        <v>58</v>
      </c>
      <c r="D32" s="7">
        <v>3382</v>
      </c>
      <c r="E32" s="7">
        <v>3382</v>
      </c>
      <c r="F32" s="7">
        <v>3583</v>
      </c>
      <c r="G32" s="7">
        <v>3780</v>
      </c>
      <c r="H32" s="7">
        <v>3979</v>
      </c>
      <c r="I32" s="7">
        <v>4317.2</v>
      </c>
      <c r="J32" s="6">
        <v>0.125</v>
      </c>
      <c r="K32" s="6">
        <v>0.25</v>
      </c>
      <c r="L32" s="6">
        <v>0.35</v>
      </c>
      <c r="M32" s="6">
        <v>0.5</v>
      </c>
      <c r="N32" s="7">
        <v>0.71</v>
      </c>
      <c r="O32" s="7">
        <f>$F32*K32/Basisinformationen!$B$7</f>
        <v>5.1503564857405708</v>
      </c>
      <c r="P32" s="7">
        <f>$F32*L32/Basisinformationen!$B$7</f>
        <v>7.210499080036799</v>
      </c>
      <c r="Q32" s="7">
        <f>$F32*M32/Basisinformationen!$B$7</f>
        <v>10.300712971481142</v>
      </c>
      <c r="R32" s="7">
        <v>2.7</v>
      </c>
      <c r="S32" s="7">
        <v>39.99</v>
      </c>
      <c r="T32" s="7">
        <v>50.8</v>
      </c>
      <c r="U32" s="7">
        <v>69.19</v>
      </c>
      <c r="V32" s="7">
        <v>114.58</v>
      </c>
      <c r="W32" s="7">
        <f>$F32*J32/Basisinformationen!$B$7</f>
        <v>2.5751782428702854</v>
      </c>
      <c r="X32" s="6">
        <v>0.51400000000000001</v>
      </c>
      <c r="Y32" s="4">
        <v>32</v>
      </c>
      <c r="Z32" s="7">
        <f>D32/Basisinformationen!$B$7</f>
        <v>19.445722171113157</v>
      </c>
      <c r="AA32" s="7">
        <f>E32/Basisinformationen!$B$7</f>
        <v>19.445722171113157</v>
      </c>
      <c r="AB32" s="7">
        <f>F32/Basisinformationen!$B$7</f>
        <v>20.601425942962283</v>
      </c>
      <c r="AC32" s="7">
        <f>G32/Basisinformationen!$B$7</f>
        <v>21.734130634774612</v>
      </c>
      <c r="AD32" s="7">
        <f>H32/Basisinformationen!$B$7</f>
        <v>22.878334866605336</v>
      </c>
      <c r="AE32" s="7">
        <f>I32/Basisinformationen!$B$7</f>
        <v>24.82290708371665</v>
      </c>
      <c r="AF32" s="6">
        <v>1.6E-2</v>
      </c>
    </row>
    <row r="33" spans="1:32" x14ac:dyDescent="0.25">
      <c r="A33" s="8">
        <v>44835</v>
      </c>
      <c r="B33" s="12" t="str">
        <f t="shared" si="0"/>
        <v>44835E09</v>
      </c>
      <c r="C33" s="9" t="s">
        <v>59</v>
      </c>
      <c r="D33" s="7">
        <v>3723</v>
      </c>
      <c r="E33" s="7">
        <v>3723</v>
      </c>
      <c r="F33" s="7">
        <v>3951</v>
      </c>
      <c r="G33" s="7">
        <v>4180</v>
      </c>
      <c r="H33" s="7">
        <v>4408</v>
      </c>
      <c r="I33" s="7">
        <v>4780.3</v>
      </c>
      <c r="J33" s="6">
        <v>0.125</v>
      </c>
      <c r="K33" s="6">
        <v>0.25</v>
      </c>
      <c r="L33" s="6">
        <v>0.35</v>
      </c>
      <c r="M33" s="6">
        <v>0.5</v>
      </c>
      <c r="N33" s="7">
        <v>0.71</v>
      </c>
      <c r="O33" s="7">
        <f>$F33*K33/Basisinformationen!$B$7</f>
        <v>5.6793353265869371</v>
      </c>
      <c r="P33" s="7">
        <f>$F33*L33/Basisinformationen!$B$7</f>
        <v>7.9510694572217115</v>
      </c>
      <c r="Q33" s="7">
        <f>$F33*M33/Basisinformationen!$B$7</f>
        <v>11.358670653173874</v>
      </c>
      <c r="R33" s="7">
        <v>2.7</v>
      </c>
      <c r="S33" s="7">
        <v>39.99</v>
      </c>
      <c r="T33" s="7">
        <v>50.8</v>
      </c>
      <c r="U33" s="7">
        <v>69.19</v>
      </c>
      <c r="V33" s="7">
        <v>114.58</v>
      </c>
      <c r="W33" s="7">
        <f>$F33*J33/Basisinformationen!$B$7</f>
        <v>2.8396676632934685</v>
      </c>
      <c r="X33" s="6">
        <v>0.51400000000000001</v>
      </c>
      <c r="Y33" s="4">
        <v>32</v>
      </c>
      <c r="Z33" s="7">
        <f>D33/Basisinformationen!$B$7</f>
        <v>21.406393744250231</v>
      </c>
      <c r="AA33" s="7">
        <f>E33/Basisinformationen!$B$7</f>
        <v>21.406393744250231</v>
      </c>
      <c r="AB33" s="7">
        <f>F33/Basisinformationen!$B$7</f>
        <v>22.717341306347748</v>
      </c>
      <c r="AC33" s="7">
        <f>G33/Basisinformationen!$B$7</f>
        <v>24.034038638454465</v>
      </c>
      <c r="AD33" s="7">
        <f>H33/Basisinformationen!$B$7</f>
        <v>25.344986200551979</v>
      </c>
      <c r="AE33" s="7">
        <f>I33/Basisinformationen!$B$7</f>
        <v>27.485625574977004</v>
      </c>
      <c r="AF33" s="6">
        <v>1.6E-2</v>
      </c>
    </row>
    <row r="34" spans="1:32" x14ac:dyDescent="0.25">
      <c r="A34" s="8">
        <v>44835</v>
      </c>
      <c r="B34" s="12" t="str">
        <f t="shared" si="0"/>
        <v>44835E10</v>
      </c>
      <c r="C34" s="9" t="s">
        <v>60</v>
      </c>
      <c r="D34" s="7">
        <v>4080</v>
      </c>
      <c r="E34" s="7">
        <v>4080</v>
      </c>
      <c r="F34" s="7">
        <v>4396</v>
      </c>
      <c r="G34" s="7">
        <v>4711</v>
      </c>
      <c r="H34" s="7">
        <v>5023</v>
      </c>
      <c r="I34" s="7">
        <v>5431</v>
      </c>
      <c r="J34" s="6">
        <v>0.125</v>
      </c>
      <c r="K34" s="6">
        <v>0.25</v>
      </c>
      <c r="L34" s="6">
        <v>0.35</v>
      </c>
      <c r="M34" s="6">
        <v>0.5</v>
      </c>
      <c r="N34" s="7">
        <v>0.71</v>
      </c>
      <c r="O34" s="7">
        <f>$F34*K34/Basisinformationen!$B$7</f>
        <v>6.318997240110396</v>
      </c>
      <c r="P34" s="7">
        <f>$F34*L34/Basisinformationen!$B$7</f>
        <v>8.8465961361545542</v>
      </c>
      <c r="Q34" s="7">
        <f>$F34*M34/Basisinformationen!$B$7</f>
        <v>12.637994480220792</v>
      </c>
      <c r="R34" s="7">
        <v>2.7</v>
      </c>
      <c r="S34" s="7">
        <v>39.99</v>
      </c>
      <c r="T34" s="7">
        <v>50.8</v>
      </c>
      <c r="U34" s="7">
        <v>69.19</v>
      </c>
      <c r="V34" s="7">
        <v>114.58</v>
      </c>
      <c r="W34" s="7">
        <f>$F34*J34/Basisinformationen!$B$7</f>
        <v>3.159498620055198</v>
      </c>
      <c r="X34" s="6">
        <v>0.51400000000000001</v>
      </c>
      <c r="Y34" s="4">
        <v>32</v>
      </c>
      <c r="Z34" s="7">
        <f>D34/Basisinformationen!$B$7</f>
        <v>23.4590616375345</v>
      </c>
      <c r="AA34" s="7">
        <f>E34/Basisinformationen!$B$7</f>
        <v>23.4590616375345</v>
      </c>
      <c r="AB34" s="7">
        <f>F34/Basisinformationen!$B$7</f>
        <v>25.275988960441584</v>
      </c>
      <c r="AC34" s="7">
        <f>G34/Basisinformationen!$B$7</f>
        <v>27.087166513339469</v>
      </c>
      <c r="AD34" s="7">
        <f>H34/Basisinformationen!$B$7</f>
        <v>28.881094756209755</v>
      </c>
      <c r="AE34" s="7">
        <f>I34/Basisinformationen!$B$7</f>
        <v>31.227000919963203</v>
      </c>
      <c r="AF34" s="6">
        <v>1.6E-2</v>
      </c>
    </row>
    <row r="35" spans="1:32" x14ac:dyDescent="0.25">
      <c r="A35" s="8">
        <v>44835</v>
      </c>
      <c r="B35" s="12" t="str">
        <f t="shared" si="0"/>
        <v>44835E11</v>
      </c>
      <c r="C35" s="9" t="s">
        <v>61</v>
      </c>
      <c r="D35" s="7">
        <v>4496</v>
      </c>
      <c r="E35" s="7">
        <v>4496</v>
      </c>
      <c r="F35" s="7">
        <v>4805</v>
      </c>
      <c r="G35" s="7">
        <v>5116</v>
      </c>
      <c r="H35" s="7">
        <v>5423</v>
      </c>
      <c r="I35" s="7">
        <v>5872.6</v>
      </c>
      <c r="J35" s="6">
        <v>0.125</v>
      </c>
      <c r="K35" s="6">
        <v>0.25</v>
      </c>
      <c r="L35" s="6">
        <v>0.35</v>
      </c>
      <c r="M35" s="6">
        <v>0.5</v>
      </c>
      <c r="N35" s="7">
        <v>0.71</v>
      </c>
      <c r="O35" s="7">
        <f>$F35*K35/Basisinformationen!$B$7</f>
        <v>6.9069112235510586</v>
      </c>
      <c r="P35" s="7">
        <f>$F35*L35/Basisinformationen!$B$7</f>
        <v>9.6696757129714825</v>
      </c>
      <c r="Q35" s="7">
        <f>$F35*M35/Basisinformationen!$B$7</f>
        <v>13.813822447102117</v>
      </c>
      <c r="R35" s="7">
        <v>2.7</v>
      </c>
      <c r="S35" s="7">
        <v>39.99</v>
      </c>
      <c r="T35" s="7">
        <v>50.8</v>
      </c>
      <c r="U35" s="7">
        <v>69.19</v>
      </c>
      <c r="V35" s="7">
        <v>114.58</v>
      </c>
      <c r="W35" s="7">
        <f>$F35*J35/Basisinformationen!$B$7</f>
        <v>3.4534556117755293</v>
      </c>
      <c r="X35" s="6">
        <v>0.51400000000000001</v>
      </c>
      <c r="Y35" s="4">
        <v>32</v>
      </c>
      <c r="Z35" s="7">
        <f>D35/Basisinformationen!$B$7</f>
        <v>25.850965961361549</v>
      </c>
      <c r="AA35" s="7">
        <f>E35/Basisinformationen!$B$7</f>
        <v>25.850965961361549</v>
      </c>
      <c r="AB35" s="7">
        <f>F35/Basisinformationen!$B$7</f>
        <v>27.627644894204234</v>
      </c>
      <c r="AC35" s="7">
        <f>G35/Basisinformationen!$B$7</f>
        <v>29.415823367065318</v>
      </c>
      <c r="AD35" s="7">
        <f>H35/Basisinformationen!$B$7</f>
        <v>31.181002759889605</v>
      </c>
      <c r="AE35" s="7">
        <f>I35/Basisinformationen!$B$7</f>
        <v>33.766099356025762</v>
      </c>
      <c r="AF35" s="6">
        <v>1.6E-2</v>
      </c>
    </row>
    <row r="36" spans="1:32" x14ac:dyDescent="0.25">
      <c r="A36" s="8">
        <v>44835</v>
      </c>
      <c r="B36" s="12" t="str">
        <f t="shared" si="0"/>
        <v>44835E12</v>
      </c>
      <c r="C36" s="9" t="s">
        <v>62</v>
      </c>
      <c r="D36" s="7">
        <v>4904</v>
      </c>
      <c r="E36" s="7">
        <v>4904</v>
      </c>
      <c r="F36" s="7">
        <v>5268</v>
      </c>
      <c r="G36" s="7">
        <v>5633</v>
      </c>
      <c r="H36" s="7">
        <v>5992</v>
      </c>
      <c r="I36" s="7">
        <v>6482.4</v>
      </c>
      <c r="J36" s="6">
        <v>0.125</v>
      </c>
      <c r="K36" s="6">
        <v>0.25</v>
      </c>
      <c r="L36" s="6">
        <v>0.35</v>
      </c>
      <c r="M36" s="6">
        <v>0.5</v>
      </c>
      <c r="N36" s="7">
        <v>0.71</v>
      </c>
      <c r="O36" s="7">
        <f>$F36*K36/Basisinformationen!$B$7</f>
        <v>7.5724471021159161</v>
      </c>
      <c r="P36" s="7">
        <f>$F36*L36/Basisinformationen!$B$7</f>
        <v>10.601425942962281</v>
      </c>
      <c r="Q36" s="7">
        <f>$F36*M36/Basisinformationen!$B$7</f>
        <v>15.144894204231832</v>
      </c>
      <c r="R36" s="7">
        <v>2.7</v>
      </c>
      <c r="S36" s="7">
        <v>39.99</v>
      </c>
      <c r="T36" s="7">
        <v>50.8</v>
      </c>
      <c r="U36" s="7">
        <v>69.19</v>
      </c>
      <c r="V36" s="7">
        <v>114.58</v>
      </c>
      <c r="W36" s="7">
        <f>$F36*J36/Basisinformationen!$B$7</f>
        <v>3.786223551057958</v>
      </c>
      <c r="X36" s="6">
        <v>0.51400000000000001</v>
      </c>
      <c r="Y36" s="4">
        <v>32</v>
      </c>
      <c r="Z36" s="7">
        <f>D36/Basisinformationen!$B$7</f>
        <v>28.196872125114997</v>
      </c>
      <c r="AA36" s="7">
        <f>E36/Basisinformationen!$B$7</f>
        <v>28.196872125114997</v>
      </c>
      <c r="AB36" s="7">
        <f>F36/Basisinformationen!$B$7</f>
        <v>30.289788408463664</v>
      </c>
      <c r="AC36" s="7">
        <f>G36/Basisinformationen!$B$7</f>
        <v>32.388454461821532</v>
      </c>
      <c r="AD36" s="7">
        <f>H36/Basisinformationen!$B$7</f>
        <v>34.452621895124196</v>
      </c>
      <c r="AE36" s="7">
        <f>I36/Basisinformationen!$B$7</f>
        <v>37.272309107635692</v>
      </c>
      <c r="AF36" s="6">
        <v>1.6E-2</v>
      </c>
    </row>
    <row r="37" spans="1:32" x14ac:dyDescent="0.25">
      <c r="A37" s="8">
        <v>44835</v>
      </c>
      <c r="B37" s="12" t="str">
        <f t="shared" si="0"/>
        <v>44835E13</v>
      </c>
      <c r="C37" s="9" t="s">
        <v>63</v>
      </c>
      <c r="D37" s="7">
        <v>5308</v>
      </c>
      <c r="E37" s="7">
        <v>5308</v>
      </c>
      <c r="F37" s="7">
        <v>5749</v>
      </c>
      <c r="G37" s="7">
        <v>6190</v>
      </c>
      <c r="H37" s="7">
        <v>6630</v>
      </c>
      <c r="I37" s="7">
        <v>7160.8</v>
      </c>
      <c r="J37" s="6">
        <v>0.125</v>
      </c>
      <c r="K37" s="6">
        <v>0.25</v>
      </c>
      <c r="L37" s="6">
        <v>0.35</v>
      </c>
      <c r="M37" s="6">
        <v>0.5</v>
      </c>
      <c r="N37" s="7">
        <v>0.71</v>
      </c>
      <c r="O37" s="7">
        <f>$F37*K37/Basisinformationen!$B$7</f>
        <v>8.2638569457221713</v>
      </c>
      <c r="P37" s="7">
        <f>$F37*L37/Basisinformationen!$B$7</f>
        <v>11.56939972401104</v>
      </c>
      <c r="Q37" s="7">
        <f>$F37*M37/Basisinformationen!$B$7</f>
        <v>16.527713891444343</v>
      </c>
      <c r="R37" s="7">
        <v>2.7</v>
      </c>
      <c r="S37" s="7">
        <v>39.99</v>
      </c>
      <c r="T37" s="7">
        <v>50.8</v>
      </c>
      <c r="U37" s="7">
        <v>69.19</v>
      </c>
      <c r="V37" s="7">
        <v>114.58</v>
      </c>
      <c r="W37" s="7">
        <f>$F37*J37/Basisinformationen!$B$7</f>
        <v>4.1319284728610857</v>
      </c>
      <c r="X37" s="6">
        <v>0.51400000000000001</v>
      </c>
      <c r="Y37" s="4">
        <v>32</v>
      </c>
      <c r="Z37" s="7">
        <f>D37/Basisinformationen!$B$7</f>
        <v>30.51977920883165</v>
      </c>
      <c r="AA37" s="7">
        <f>E37/Basisinformationen!$B$7</f>
        <v>30.51977920883165</v>
      </c>
      <c r="AB37" s="7">
        <f>F37/Basisinformationen!$B$7</f>
        <v>33.055427782888685</v>
      </c>
      <c r="AC37" s="7">
        <f>G37/Basisinformationen!$B$7</f>
        <v>35.591076356945727</v>
      </c>
      <c r="AD37" s="7">
        <f>H37/Basisinformationen!$B$7</f>
        <v>38.120975160993567</v>
      </c>
      <c r="AE37" s="7">
        <f>I37/Basisinformationen!$B$7</f>
        <v>41.172953081876727</v>
      </c>
      <c r="AF37" s="6">
        <v>1.6E-2</v>
      </c>
    </row>
    <row r="38" spans="1:32" x14ac:dyDescent="0.25">
      <c r="A38" s="8">
        <v>44835</v>
      </c>
      <c r="B38" s="12" t="str">
        <f t="shared" si="0"/>
        <v>44835E14</v>
      </c>
      <c r="C38" s="9" t="s">
        <v>64</v>
      </c>
      <c r="D38" s="7">
        <v>5785</v>
      </c>
      <c r="E38" s="7">
        <v>5785</v>
      </c>
      <c r="F38" s="7">
        <v>6244</v>
      </c>
      <c r="G38" s="7">
        <v>6697</v>
      </c>
      <c r="H38" s="7">
        <v>7152</v>
      </c>
      <c r="I38" s="7">
        <v>7730.5</v>
      </c>
      <c r="J38" s="6">
        <v>0.125</v>
      </c>
      <c r="K38" s="6">
        <v>0.25</v>
      </c>
      <c r="L38" s="6">
        <v>0.35</v>
      </c>
      <c r="M38" s="6">
        <v>0.5</v>
      </c>
      <c r="N38" s="7">
        <v>0.71</v>
      </c>
      <c r="O38" s="7">
        <f>$F38*K38/Basisinformationen!$B$7</f>
        <v>8.9753909843606259</v>
      </c>
      <c r="P38" s="7">
        <f>$F38*L38/Basisinformationen!$B$7</f>
        <v>12.565547378104874</v>
      </c>
      <c r="Q38" s="7">
        <f>$F38*M38/Basisinformationen!$B$7</f>
        <v>17.950781968721252</v>
      </c>
      <c r="R38" s="7">
        <v>2.7</v>
      </c>
      <c r="S38" s="7">
        <v>39.99</v>
      </c>
      <c r="T38" s="7">
        <v>50.8</v>
      </c>
      <c r="U38" s="7">
        <v>69.19</v>
      </c>
      <c r="V38" s="7">
        <v>114.58</v>
      </c>
      <c r="W38" s="7">
        <f>$F38*J38/Basisinformationen!$B$7</f>
        <v>4.4876954921803129</v>
      </c>
      <c r="X38" s="6">
        <v>0.51400000000000001</v>
      </c>
      <c r="Y38" s="4">
        <v>32</v>
      </c>
      <c r="Z38" s="7">
        <f>D38/Basisinformationen!$B$7</f>
        <v>33.262419503219874</v>
      </c>
      <c r="AA38" s="7">
        <f>E38/Basisinformationen!$B$7</f>
        <v>33.262419503219874</v>
      </c>
      <c r="AB38" s="7">
        <f>F38/Basisinformationen!$B$7</f>
        <v>35.901563937442504</v>
      </c>
      <c r="AC38" s="7">
        <f>G38/Basisinformationen!$B$7</f>
        <v>38.506209751609937</v>
      </c>
      <c r="AD38" s="7">
        <f>H38/Basisinformationen!$B$7</f>
        <v>41.122355105795769</v>
      </c>
      <c r="AE38" s="7">
        <f>I38/Basisinformationen!$B$7</f>
        <v>44.448597056117755</v>
      </c>
      <c r="AF38" s="6">
        <v>1.6E-2</v>
      </c>
    </row>
    <row r="39" spans="1:32" x14ac:dyDescent="0.25">
      <c r="A39" s="8">
        <v>44835</v>
      </c>
      <c r="B39" s="12" t="str">
        <f t="shared" si="0"/>
        <v>44835Azubi Generalistik</v>
      </c>
      <c r="C39" s="9" t="s">
        <v>74</v>
      </c>
      <c r="D39" s="7">
        <v>1236</v>
      </c>
      <c r="E39" s="7">
        <v>1339</v>
      </c>
      <c r="F39" s="7">
        <v>1443</v>
      </c>
      <c r="G39" s="7"/>
      <c r="H39" s="7"/>
      <c r="I39" s="7"/>
      <c r="J39" s="6"/>
      <c r="K39" s="6"/>
      <c r="L39" s="6"/>
      <c r="M39" s="6"/>
      <c r="N39" s="4"/>
      <c r="O39" s="7"/>
      <c r="P39" s="7"/>
      <c r="Q39" s="7"/>
      <c r="R39" s="7"/>
      <c r="S39" s="7"/>
      <c r="T39" s="7"/>
      <c r="U39" s="7"/>
      <c r="V39" s="7"/>
      <c r="W39" s="7"/>
      <c r="X39" s="4"/>
      <c r="Y39" s="4">
        <v>32</v>
      </c>
      <c r="Z39" s="7">
        <f>D39/Basisinformationen!$B$7</f>
        <v>7.1067157313707456</v>
      </c>
      <c r="AA39" s="7">
        <f>E39/Basisinformationen!$B$7</f>
        <v>7.6989420423183077</v>
      </c>
      <c r="AB39" s="7">
        <f>F39/Basisinformationen!$B$7</f>
        <v>8.2969181232750699</v>
      </c>
      <c r="AC39" s="7">
        <f>G39/Basisinformationen!$B$7</f>
        <v>0</v>
      </c>
      <c r="AD39" s="7">
        <f>H39/Basisinformationen!$B$7</f>
        <v>0</v>
      </c>
      <c r="AE39" s="7">
        <f>I39/Basisinformationen!$B$7</f>
        <v>0</v>
      </c>
      <c r="AF39" s="6">
        <v>1.6E-2</v>
      </c>
    </row>
    <row r="40" spans="1:32" x14ac:dyDescent="0.25">
      <c r="A40" s="8">
        <v>44835</v>
      </c>
      <c r="B40" s="12" t="str">
        <f t="shared" si="0"/>
        <v>44835Azubi Altenpflege</v>
      </c>
      <c r="C40" s="9" t="s">
        <v>75</v>
      </c>
      <c r="D40" s="7">
        <v>992</v>
      </c>
      <c r="E40" s="7">
        <v>1058</v>
      </c>
      <c r="F40" s="7">
        <v>1168</v>
      </c>
      <c r="G40" s="7"/>
      <c r="H40" s="7"/>
      <c r="I40" s="7"/>
      <c r="J40" s="6"/>
      <c r="K40" s="6"/>
      <c r="L40" s="6"/>
      <c r="M40" s="6"/>
      <c r="N40" s="4"/>
      <c r="O40" s="7"/>
      <c r="P40" s="7"/>
      <c r="Q40" s="7"/>
      <c r="R40" s="7"/>
      <c r="S40" s="7"/>
      <c r="T40" s="7"/>
      <c r="U40" s="7"/>
      <c r="V40" s="7"/>
      <c r="W40" s="7"/>
      <c r="X40" s="4"/>
      <c r="Y40" s="4">
        <v>32</v>
      </c>
      <c r="Z40" s="7">
        <f>D40/Basisinformationen!$B$7</f>
        <v>5.703771849126035</v>
      </c>
      <c r="AA40" s="7">
        <f>E40/Basisinformationen!$B$7</f>
        <v>6.0832566697332116</v>
      </c>
      <c r="AB40" s="7">
        <f>F40/Basisinformationen!$B$7</f>
        <v>6.7157313707451705</v>
      </c>
      <c r="AC40" s="7">
        <f>G40/Basisinformationen!$B$7</f>
        <v>0</v>
      </c>
      <c r="AD40" s="7">
        <f>H40/Basisinformationen!$B$7</f>
        <v>0</v>
      </c>
      <c r="AE40" s="7">
        <f>I40/Basisinformationen!$B$7</f>
        <v>0</v>
      </c>
      <c r="AF40" s="6">
        <v>1.6E-2</v>
      </c>
    </row>
    <row r="41" spans="1:32" x14ac:dyDescent="0.25">
      <c r="A41" s="8">
        <v>44835</v>
      </c>
      <c r="B41" s="12" t="str">
        <f t="shared" si="0"/>
        <v>44835Azubi Altenpflegehilfe</v>
      </c>
      <c r="C41" s="9" t="s">
        <v>76</v>
      </c>
      <c r="D41" s="7">
        <v>992</v>
      </c>
      <c r="E41" s="7"/>
      <c r="F41" s="7"/>
      <c r="G41" s="7"/>
      <c r="H41" s="7"/>
      <c r="I41" s="7"/>
      <c r="J41" s="6"/>
      <c r="K41" s="6"/>
      <c r="L41" s="6"/>
      <c r="M41" s="6"/>
      <c r="N41" s="4"/>
      <c r="O41" s="7"/>
      <c r="P41" s="7"/>
      <c r="Q41" s="7"/>
      <c r="R41" s="7"/>
      <c r="S41" s="7"/>
      <c r="T41" s="7"/>
      <c r="U41" s="7"/>
      <c r="V41" s="7"/>
      <c r="W41" s="7"/>
      <c r="X41" s="4"/>
      <c r="Y41" s="4">
        <v>32</v>
      </c>
      <c r="Z41" s="7">
        <f>D41/Basisinformationen!$B$7</f>
        <v>5.703771849126035</v>
      </c>
      <c r="AA41" s="7">
        <f>E41/Basisinformationen!$B$7</f>
        <v>0</v>
      </c>
      <c r="AB41" s="7">
        <f>F41/Basisinformationen!$B$7</f>
        <v>0</v>
      </c>
      <c r="AC41" s="7">
        <f>G41/Basisinformationen!$B$7</f>
        <v>0</v>
      </c>
      <c r="AD41" s="7">
        <f>H41/Basisinformationen!$B$7</f>
        <v>0</v>
      </c>
      <c r="AE41" s="7">
        <f>I41/Basisinformationen!$B$7</f>
        <v>0</v>
      </c>
      <c r="AF41" s="6">
        <v>1.6E-2</v>
      </c>
    </row>
    <row r="42" spans="1:32" x14ac:dyDescent="0.25">
      <c r="A42" s="8">
        <v>44835</v>
      </c>
      <c r="B42" s="12" t="str">
        <f t="shared" si="0"/>
        <v>44835FSJ</v>
      </c>
      <c r="C42" s="9" t="s">
        <v>80</v>
      </c>
      <c r="D42" s="7">
        <v>773.4</v>
      </c>
      <c r="E42" s="7"/>
      <c r="F42" s="7"/>
      <c r="G42" s="7"/>
      <c r="H42" s="7"/>
      <c r="I42" s="7"/>
      <c r="J42" s="6"/>
      <c r="K42" s="6"/>
      <c r="L42" s="6"/>
      <c r="M42" s="6"/>
      <c r="N42" s="4"/>
      <c r="O42" s="7"/>
      <c r="P42" s="7"/>
      <c r="Q42" s="7"/>
      <c r="R42" s="7"/>
      <c r="S42" s="7"/>
      <c r="T42" s="7"/>
      <c r="U42" s="7"/>
      <c r="V42" s="7"/>
      <c r="W42" s="7"/>
      <c r="X42" s="4"/>
      <c r="Y42" s="4">
        <v>32</v>
      </c>
      <c r="Z42" s="7">
        <f>D42/Basisinformationen!$B$7</f>
        <v>4.4468721251149956</v>
      </c>
      <c r="AA42" s="7">
        <f>E42/Basisinformationen!$B$7</f>
        <v>0</v>
      </c>
      <c r="AB42" s="7">
        <f>F42/Basisinformationen!$B$7</f>
        <v>0</v>
      </c>
      <c r="AC42" s="7">
        <f>G42/Basisinformationen!$B$7</f>
        <v>0</v>
      </c>
      <c r="AD42" s="7">
        <f>H42/Basisinformationen!$B$7</f>
        <v>0</v>
      </c>
      <c r="AE42" s="7">
        <f>I42/Basisinformationen!$B$7</f>
        <v>0</v>
      </c>
      <c r="AF42" s="6"/>
    </row>
    <row r="43" spans="1:32" x14ac:dyDescent="0.25">
      <c r="A43" s="8">
        <v>44835</v>
      </c>
      <c r="B43" s="12" t="str">
        <f t="shared" si="0"/>
        <v>44835BFD (27 plus)</v>
      </c>
      <c r="C43" s="9" t="s">
        <v>82</v>
      </c>
      <c r="D43" s="7">
        <v>773.4</v>
      </c>
      <c r="E43" s="7"/>
      <c r="F43" s="7"/>
      <c r="G43" s="7"/>
      <c r="H43" s="7"/>
      <c r="I43" s="7"/>
      <c r="J43" s="6"/>
      <c r="K43" s="6"/>
      <c r="L43" s="6"/>
      <c r="M43" s="6"/>
      <c r="N43" s="4"/>
      <c r="O43" s="7"/>
      <c r="P43" s="7"/>
      <c r="Q43" s="7"/>
      <c r="R43" s="7"/>
      <c r="S43" s="7"/>
      <c r="T43" s="7"/>
      <c r="U43" s="7"/>
      <c r="V43" s="7"/>
      <c r="W43" s="7"/>
      <c r="X43" s="4"/>
      <c r="Y43" s="4">
        <v>32</v>
      </c>
      <c r="Z43" s="7">
        <f>D43/Basisinformationen!$B$7</f>
        <v>4.4468721251149956</v>
      </c>
      <c r="AA43" s="7">
        <f>E43/Basisinformationen!$B$7</f>
        <v>0</v>
      </c>
      <c r="AB43" s="7">
        <f>F43/Basisinformationen!$B$7</f>
        <v>0</v>
      </c>
      <c r="AC43" s="7">
        <f>G43/Basisinformationen!$B$7</f>
        <v>0</v>
      </c>
      <c r="AD43" s="7">
        <f>H43/Basisinformationen!$B$7</f>
        <v>0</v>
      </c>
      <c r="AE43" s="7">
        <f>I43/Basisinformationen!$B$7</f>
        <v>0</v>
      </c>
      <c r="AF43" s="6"/>
    </row>
    <row r="44" spans="1:32" x14ac:dyDescent="0.25">
      <c r="A44" s="8">
        <v>44986</v>
      </c>
      <c r="B44" s="12" t="str">
        <f t="shared" si="0"/>
        <v>44986E01</v>
      </c>
      <c r="C44" s="9" t="s">
        <v>25</v>
      </c>
      <c r="D44" s="7">
        <v>1863</v>
      </c>
      <c r="E44" s="7">
        <v>1891</v>
      </c>
      <c r="F44" s="7">
        <v>1920</v>
      </c>
      <c r="G44" s="7">
        <v>1945</v>
      </c>
      <c r="H44" s="7">
        <v>1974</v>
      </c>
      <c r="I44" s="7">
        <v>2160.3000000000002</v>
      </c>
      <c r="J44" s="6">
        <v>0.25</v>
      </c>
      <c r="K44" s="6">
        <v>0.25</v>
      </c>
      <c r="L44" s="6">
        <v>0.35</v>
      </c>
      <c r="M44" s="6">
        <v>0.5</v>
      </c>
      <c r="N44" s="7">
        <v>0.71</v>
      </c>
      <c r="O44" s="7">
        <f>$F44*K44/Basisinformationen!$B$7</f>
        <v>2.7598896044158234</v>
      </c>
      <c r="P44" s="7">
        <f>$F44*L44/Basisinformationen!$B$7</f>
        <v>3.863845446182153</v>
      </c>
      <c r="Q44" s="7">
        <f>$F44*M44/Basisinformationen!$B$7</f>
        <v>5.5197792088316469</v>
      </c>
      <c r="R44" s="7">
        <v>2.7</v>
      </c>
      <c r="S44" s="7">
        <v>39.99</v>
      </c>
      <c r="T44" s="7">
        <v>50.8</v>
      </c>
      <c r="U44" s="7">
        <v>69.19</v>
      </c>
      <c r="V44" s="7">
        <v>114.58</v>
      </c>
      <c r="W44" s="7">
        <f>$F44*J44/Basisinformationen!$B$7</f>
        <v>2.7598896044158234</v>
      </c>
      <c r="X44" s="6">
        <v>0.51400000000000001</v>
      </c>
      <c r="Y44" s="4">
        <v>32</v>
      </c>
      <c r="Z44" s="7">
        <f>D44/Basisinformationen!$B$7</f>
        <v>10.711821527138914</v>
      </c>
      <c r="AA44" s="7">
        <f>E44/Basisinformationen!$B$7</f>
        <v>10.872815087396505</v>
      </c>
      <c r="AB44" s="7">
        <f>F44/Basisinformationen!$B$7</f>
        <v>11.039558417663294</v>
      </c>
      <c r="AC44" s="7">
        <f>G44/Basisinformationen!$B$7</f>
        <v>11.183302667893285</v>
      </c>
      <c r="AD44" s="7">
        <f>H44/Basisinformationen!$B$7</f>
        <v>11.350045998160075</v>
      </c>
      <c r="AE44" s="7">
        <f>I44/Basisinformationen!$B$7</f>
        <v>12.421228150873967</v>
      </c>
      <c r="AF44" s="6">
        <v>1.7000000000000001E-2</v>
      </c>
    </row>
    <row r="45" spans="1:32" x14ac:dyDescent="0.25">
      <c r="A45" s="8">
        <v>44986</v>
      </c>
      <c r="B45" s="12" t="str">
        <f t="shared" si="0"/>
        <v>44986E02</v>
      </c>
      <c r="C45" s="9" t="s">
        <v>26</v>
      </c>
      <c r="D45" s="7">
        <v>2144</v>
      </c>
      <c r="E45" s="7">
        <v>2170</v>
      </c>
      <c r="F45" s="7">
        <v>2195</v>
      </c>
      <c r="G45" s="7">
        <v>2231</v>
      </c>
      <c r="H45" s="7">
        <v>2257</v>
      </c>
      <c r="I45" s="7">
        <v>2471.4</v>
      </c>
      <c r="J45" s="6">
        <v>0.25</v>
      </c>
      <c r="K45" s="6">
        <v>0.25</v>
      </c>
      <c r="L45" s="6">
        <v>0.35</v>
      </c>
      <c r="M45" s="6">
        <v>0.5</v>
      </c>
      <c r="N45" s="7">
        <v>0.71</v>
      </c>
      <c r="O45" s="7">
        <f>$F45*K45/Basisinformationen!$B$7</f>
        <v>3.1551862925482981</v>
      </c>
      <c r="P45" s="7">
        <f>$F45*L45/Basisinformationen!$B$7</f>
        <v>4.417260809567618</v>
      </c>
      <c r="Q45" s="7">
        <f>$F45*M45/Basisinformationen!$B$7</f>
        <v>6.3103725850965962</v>
      </c>
      <c r="R45" s="7">
        <v>2.7</v>
      </c>
      <c r="S45" s="7">
        <v>39.99</v>
      </c>
      <c r="T45" s="7">
        <v>50.8</v>
      </c>
      <c r="U45" s="7">
        <v>69.19</v>
      </c>
      <c r="V45" s="7">
        <v>114.58</v>
      </c>
      <c r="W45" s="7">
        <f>$F45*J45/Basisinformationen!$B$7</f>
        <v>3.1551862925482981</v>
      </c>
      <c r="X45" s="6">
        <v>0.51400000000000001</v>
      </c>
      <c r="Y45" s="4">
        <v>32</v>
      </c>
      <c r="Z45" s="7">
        <f>D45/Basisinformationen!$B$7</f>
        <v>12.327506899724012</v>
      </c>
      <c r="AA45" s="7">
        <f>E45/Basisinformationen!$B$7</f>
        <v>12.477000919963203</v>
      </c>
      <c r="AB45" s="7">
        <f>F45/Basisinformationen!$B$7</f>
        <v>12.620745170193192</v>
      </c>
      <c r="AC45" s="7">
        <f>G45/Basisinformationen!$B$7</f>
        <v>12.827736890524379</v>
      </c>
      <c r="AD45" s="7">
        <f>H45/Basisinformationen!$B$7</f>
        <v>12.97723091076357</v>
      </c>
      <c r="AE45" s="7">
        <f>I45/Basisinformationen!$B$7</f>
        <v>14.209981600735972</v>
      </c>
      <c r="AF45" s="6">
        <v>1.7000000000000001E-2</v>
      </c>
    </row>
    <row r="46" spans="1:32" x14ac:dyDescent="0.25">
      <c r="A46" s="8">
        <v>44986</v>
      </c>
      <c r="B46" s="12" t="str">
        <f t="shared" si="0"/>
        <v>44986E03</v>
      </c>
      <c r="C46" s="9" t="s">
        <v>27</v>
      </c>
      <c r="D46" s="7">
        <v>2367</v>
      </c>
      <c r="E46" s="7">
        <v>2437</v>
      </c>
      <c r="F46" s="7">
        <v>2510</v>
      </c>
      <c r="G46" s="7">
        <v>2581</v>
      </c>
      <c r="H46" s="7">
        <v>2655</v>
      </c>
      <c r="I46" s="7">
        <v>2891.7</v>
      </c>
      <c r="J46" s="6">
        <v>0.25</v>
      </c>
      <c r="K46" s="6">
        <v>0.25</v>
      </c>
      <c r="L46" s="6">
        <v>0.35</v>
      </c>
      <c r="M46" s="6">
        <v>0.5</v>
      </c>
      <c r="N46" s="7">
        <v>0.71</v>
      </c>
      <c r="O46" s="7">
        <f>$F46*K46/Basisinformationen!$B$7</f>
        <v>3.6079806807727692</v>
      </c>
      <c r="P46" s="7">
        <f>$F46*L46/Basisinformationen!$B$7</f>
        <v>5.0511729530818767</v>
      </c>
      <c r="Q46" s="7">
        <f>$F46*M46/Basisinformationen!$B$7</f>
        <v>7.2159613615455385</v>
      </c>
      <c r="R46" s="7">
        <v>2.7</v>
      </c>
      <c r="S46" s="7">
        <v>39.99</v>
      </c>
      <c r="T46" s="7">
        <v>50.8</v>
      </c>
      <c r="U46" s="7">
        <v>69.19</v>
      </c>
      <c r="V46" s="7">
        <v>114.58</v>
      </c>
      <c r="W46" s="7">
        <f>$F46*J46/Basisinformationen!$B$7</f>
        <v>3.6079806807727692</v>
      </c>
      <c r="X46" s="6">
        <v>0.51400000000000001</v>
      </c>
      <c r="Y46" s="4">
        <v>32</v>
      </c>
      <c r="Z46" s="7">
        <f>D46/Basisinformationen!$B$7</f>
        <v>13.60970561177553</v>
      </c>
      <c r="AA46" s="7">
        <f>E46/Basisinformationen!$B$7</f>
        <v>14.012189512419504</v>
      </c>
      <c r="AB46" s="7">
        <f>F46/Basisinformationen!$B$7</f>
        <v>14.431922723091077</v>
      </c>
      <c r="AC46" s="7">
        <f>G46/Basisinformationen!$B$7</f>
        <v>14.840156393744252</v>
      </c>
      <c r="AD46" s="7">
        <f>H46/Basisinformationen!$B$7</f>
        <v>15.265639374425024</v>
      </c>
      <c r="AE46" s="7">
        <f>I46/Basisinformationen!$B$7</f>
        <v>16.626609935602577</v>
      </c>
      <c r="AF46" s="6">
        <v>1.7000000000000001E-2</v>
      </c>
    </row>
    <row r="47" spans="1:32" x14ac:dyDescent="0.25">
      <c r="A47" s="8">
        <v>44986</v>
      </c>
      <c r="B47" s="12" t="str">
        <f t="shared" si="0"/>
        <v>44986E04</v>
      </c>
      <c r="C47" s="9" t="s">
        <v>54</v>
      </c>
      <c r="D47" s="7">
        <v>2499</v>
      </c>
      <c r="E47" s="7">
        <v>2586</v>
      </c>
      <c r="F47" s="7">
        <v>2675</v>
      </c>
      <c r="G47" s="7">
        <v>2765</v>
      </c>
      <c r="H47" s="7">
        <v>2865</v>
      </c>
      <c r="I47" s="7">
        <v>3105.9</v>
      </c>
      <c r="J47" s="6">
        <v>0.25</v>
      </c>
      <c r="K47" s="6">
        <v>0.25</v>
      </c>
      <c r="L47" s="6">
        <v>0.35</v>
      </c>
      <c r="M47" s="6">
        <v>0.5</v>
      </c>
      <c r="N47" s="7">
        <v>0.71</v>
      </c>
      <c r="O47" s="7">
        <f>$F47*K47/Basisinformationen!$B$7</f>
        <v>3.8451586936522544</v>
      </c>
      <c r="P47" s="7">
        <f>$F47*L47/Basisinformationen!$B$7</f>
        <v>5.3832221711131556</v>
      </c>
      <c r="Q47" s="7">
        <f>$F47*M47/Basisinformationen!$B$7</f>
        <v>7.6903173873045088</v>
      </c>
      <c r="R47" s="7">
        <v>2.7</v>
      </c>
      <c r="S47" s="7">
        <v>39.99</v>
      </c>
      <c r="T47" s="7">
        <v>50.8</v>
      </c>
      <c r="U47" s="7">
        <v>69.19</v>
      </c>
      <c r="V47" s="7">
        <v>114.58</v>
      </c>
      <c r="W47" s="7">
        <f>$F47*J47/Basisinformationen!$B$7</f>
        <v>3.8451586936522544</v>
      </c>
      <c r="X47" s="6">
        <v>0.51400000000000001</v>
      </c>
      <c r="Y47" s="4">
        <v>32</v>
      </c>
      <c r="Z47" s="7">
        <f>D47/Basisinformationen!$B$7</f>
        <v>14.368675252989881</v>
      </c>
      <c r="AA47" s="7">
        <f>E47/Basisinformationen!$B$7</f>
        <v>14.86890524379025</v>
      </c>
      <c r="AB47" s="7">
        <f>F47/Basisinformationen!$B$7</f>
        <v>15.380634774609018</v>
      </c>
      <c r="AC47" s="7">
        <f>G47/Basisinformationen!$B$7</f>
        <v>15.898114075436984</v>
      </c>
      <c r="AD47" s="7">
        <f>H47/Basisinformationen!$B$7</f>
        <v>16.473091076356948</v>
      </c>
      <c r="AE47" s="7">
        <f>I47/Basisinformationen!$B$7</f>
        <v>17.85821067157314</v>
      </c>
      <c r="AF47" s="6">
        <v>1.7000000000000001E-2</v>
      </c>
    </row>
    <row r="48" spans="1:32" x14ac:dyDescent="0.25">
      <c r="A48" s="8">
        <v>44986</v>
      </c>
      <c r="B48" s="12" t="str">
        <f t="shared" si="0"/>
        <v>44986E05</v>
      </c>
      <c r="C48" s="9" t="s">
        <v>55</v>
      </c>
      <c r="D48" s="7">
        <v>2625</v>
      </c>
      <c r="E48" s="7">
        <v>2747</v>
      </c>
      <c r="F48" s="7">
        <v>2868</v>
      </c>
      <c r="G48" s="7">
        <v>2991</v>
      </c>
      <c r="H48" s="7">
        <v>3112</v>
      </c>
      <c r="I48" s="7">
        <v>3374.5</v>
      </c>
      <c r="J48" s="6">
        <v>0.25</v>
      </c>
      <c r="K48" s="6">
        <v>0.25</v>
      </c>
      <c r="L48" s="6">
        <v>0.35</v>
      </c>
      <c r="M48" s="6">
        <v>0.5</v>
      </c>
      <c r="N48" s="7">
        <v>0.71</v>
      </c>
      <c r="O48" s="7">
        <f>$F48*K48/Basisinformationen!$B$7</f>
        <v>4.1225850965961364</v>
      </c>
      <c r="P48" s="7">
        <f>$F48*L48/Basisinformationen!$B$7</f>
        <v>5.7716191352345909</v>
      </c>
      <c r="Q48" s="7">
        <f>$F48*M48/Basisinformationen!$B$7</f>
        <v>8.2451701931922727</v>
      </c>
      <c r="R48" s="7">
        <v>2.7</v>
      </c>
      <c r="S48" s="7">
        <v>39.99</v>
      </c>
      <c r="T48" s="7">
        <v>50.8</v>
      </c>
      <c r="U48" s="7">
        <v>69.19</v>
      </c>
      <c r="V48" s="7">
        <v>114.58</v>
      </c>
      <c r="W48" s="7">
        <f>$F48*J48/Basisinformationen!$B$7</f>
        <v>4.1225850965961364</v>
      </c>
      <c r="X48" s="6">
        <v>0.51400000000000001</v>
      </c>
      <c r="Y48" s="4">
        <v>32</v>
      </c>
      <c r="Z48" s="7">
        <f>D48/Basisinformationen!$B$7</f>
        <v>15.093146274149035</v>
      </c>
      <c r="AA48" s="7">
        <f>E48/Basisinformationen!$B$7</f>
        <v>15.79461821527139</v>
      </c>
      <c r="AB48" s="7">
        <f>F48/Basisinformationen!$B$7</f>
        <v>16.490340386384545</v>
      </c>
      <c r="AC48" s="7">
        <f>G48/Basisinformationen!$B$7</f>
        <v>17.197562097516101</v>
      </c>
      <c r="AD48" s="7">
        <f>H48/Basisinformationen!$B$7</f>
        <v>17.893284268629255</v>
      </c>
      <c r="AE48" s="7">
        <f>I48/Basisinformationen!$B$7</f>
        <v>19.402598896044161</v>
      </c>
      <c r="AF48" s="6">
        <v>1.7000000000000001E-2</v>
      </c>
    </row>
    <row r="49" spans="1:32" x14ac:dyDescent="0.25">
      <c r="A49" s="8">
        <v>44986</v>
      </c>
      <c r="B49" s="12" t="str">
        <f t="shared" si="0"/>
        <v>44986E06</v>
      </c>
      <c r="C49" s="9" t="s">
        <v>56</v>
      </c>
      <c r="D49" s="7">
        <v>2960</v>
      </c>
      <c r="E49" s="7">
        <v>2960</v>
      </c>
      <c r="F49" s="7">
        <v>3122</v>
      </c>
      <c r="G49" s="7">
        <v>3283</v>
      </c>
      <c r="H49" s="7">
        <v>3445</v>
      </c>
      <c r="I49" s="7">
        <v>3741</v>
      </c>
      <c r="J49" s="6">
        <v>0.25</v>
      </c>
      <c r="K49" s="6">
        <v>0.25</v>
      </c>
      <c r="L49" s="6">
        <v>0.35</v>
      </c>
      <c r="M49" s="6">
        <v>0.5</v>
      </c>
      <c r="N49" s="7">
        <v>0.71</v>
      </c>
      <c r="O49" s="7">
        <f>$F49*K49/Basisinformationen!$B$7</f>
        <v>4.4876954921803129</v>
      </c>
      <c r="P49" s="7">
        <f>$F49*L49/Basisinformationen!$B$7</f>
        <v>6.282773689052437</v>
      </c>
      <c r="Q49" s="7">
        <f>$F49*M49/Basisinformationen!$B$7</f>
        <v>8.9753909843606259</v>
      </c>
      <c r="R49" s="7">
        <v>2.7</v>
      </c>
      <c r="S49" s="7">
        <v>39.99</v>
      </c>
      <c r="T49" s="7">
        <v>50.8</v>
      </c>
      <c r="U49" s="7">
        <v>69.19</v>
      </c>
      <c r="V49" s="7">
        <v>114.58</v>
      </c>
      <c r="W49" s="7">
        <f>$F49*J49/Basisinformationen!$B$7</f>
        <v>4.4876954921803129</v>
      </c>
      <c r="X49" s="6">
        <v>0.51400000000000001</v>
      </c>
      <c r="Y49" s="4">
        <v>32</v>
      </c>
      <c r="Z49" s="7">
        <f>D49/Basisinformationen!$B$7</f>
        <v>17.019319227230913</v>
      </c>
      <c r="AA49" s="7">
        <f>E49/Basisinformationen!$B$7</f>
        <v>17.019319227230913</v>
      </c>
      <c r="AB49" s="7">
        <f>F49/Basisinformationen!$B$7</f>
        <v>17.950781968721252</v>
      </c>
      <c r="AC49" s="7">
        <f>G49/Basisinformationen!$B$7</f>
        <v>18.876494940202392</v>
      </c>
      <c r="AD49" s="7">
        <f>H49/Basisinformationen!$B$7</f>
        <v>19.807957681692734</v>
      </c>
      <c r="AE49" s="7">
        <f>I49/Basisinformationen!$B$7</f>
        <v>21.509889604415825</v>
      </c>
      <c r="AF49" s="6">
        <v>1.7000000000000001E-2</v>
      </c>
    </row>
    <row r="50" spans="1:32" x14ac:dyDescent="0.25">
      <c r="A50" s="8">
        <v>44986</v>
      </c>
      <c r="B50" s="12" t="str">
        <f t="shared" si="0"/>
        <v>44986E07</v>
      </c>
      <c r="C50" s="9" t="s">
        <v>57</v>
      </c>
      <c r="D50" s="7">
        <v>3107</v>
      </c>
      <c r="E50" s="7">
        <v>3107</v>
      </c>
      <c r="F50" s="7">
        <v>3306</v>
      </c>
      <c r="G50" s="7">
        <v>3507</v>
      </c>
      <c r="H50" s="7">
        <v>3706</v>
      </c>
      <c r="I50" s="7">
        <v>4016.7</v>
      </c>
      <c r="J50" s="6">
        <v>0.25</v>
      </c>
      <c r="K50" s="6">
        <v>0.25</v>
      </c>
      <c r="L50" s="6">
        <v>0.35</v>
      </c>
      <c r="M50" s="6">
        <v>0.5</v>
      </c>
      <c r="N50" s="7">
        <v>0.71</v>
      </c>
      <c r="O50" s="7">
        <f>$F50*K50/Basisinformationen!$B$7</f>
        <v>4.7521849126034965</v>
      </c>
      <c r="P50" s="7">
        <f>$F50*L50/Basisinformationen!$B$7</f>
        <v>6.6530588776448942</v>
      </c>
      <c r="Q50" s="7">
        <f>$F50*M50/Basisinformationen!$B$7</f>
        <v>9.504369825206993</v>
      </c>
      <c r="R50" s="7">
        <v>2.7</v>
      </c>
      <c r="S50" s="7">
        <v>39.99</v>
      </c>
      <c r="T50" s="7">
        <v>50.8</v>
      </c>
      <c r="U50" s="7">
        <v>69.19</v>
      </c>
      <c r="V50" s="7">
        <v>114.58</v>
      </c>
      <c r="W50" s="7">
        <f>$F50*J50/Basisinformationen!$B$7</f>
        <v>4.7521849126034965</v>
      </c>
      <c r="X50" s="6">
        <v>0.51400000000000001</v>
      </c>
      <c r="Y50" s="4">
        <v>32</v>
      </c>
      <c r="Z50" s="7">
        <f>D50/Basisinformationen!$B$7</f>
        <v>17.864535418583259</v>
      </c>
      <c r="AA50" s="7">
        <f>E50/Basisinformationen!$B$7</f>
        <v>17.864535418583259</v>
      </c>
      <c r="AB50" s="7">
        <f>F50/Basisinformationen!$B$7</f>
        <v>19.008739650413986</v>
      </c>
      <c r="AC50" s="7">
        <f>G50/Basisinformationen!$B$7</f>
        <v>20.164443422263112</v>
      </c>
      <c r="AD50" s="7">
        <f>H50/Basisinformationen!$B$7</f>
        <v>21.308647654093839</v>
      </c>
      <c r="AE50" s="7">
        <f>I50/Basisinformationen!$B$7</f>
        <v>23.095101195952161</v>
      </c>
      <c r="AF50" s="6">
        <v>1.7000000000000001E-2</v>
      </c>
    </row>
    <row r="51" spans="1:32" x14ac:dyDescent="0.25">
      <c r="A51" s="8">
        <v>44986</v>
      </c>
      <c r="B51" s="12" t="str">
        <f t="shared" si="0"/>
        <v>44986E08</v>
      </c>
      <c r="C51" s="9" t="s">
        <v>58</v>
      </c>
      <c r="D51" s="7">
        <v>3439</v>
      </c>
      <c r="E51" s="7">
        <v>3439</v>
      </c>
      <c r="F51" s="7">
        <v>3644</v>
      </c>
      <c r="G51" s="7">
        <v>3844</v>
      </c>
      <c r="H51" s="7">
        <v>4047</v>
      </c>
      <c r="I51" s="7">
        <v>4390.8999999999996</v>
      </c>
      <c r="J51" s="6">
        <v>0.125</v>
      </c>
      <c r="K51" s="6">
        <v>0.25</v>
      </c>
      <c r="L51" s="6">
        <v>0.35</v>
      </c>
      <c r="M51" s="6">
        <v>0.5</v>
      </c>
      <c r="N51" s="7">
        <v>0.71</v>
      </c>
      <c r="O51" s="7">
        <f>$F51*K51/Basisinformationen!$B$7</f>
        <v>5.2380404783808654</v>
      </c>
      <c r="P51" s="7">
        <f>$F51*L51/Basisinformationen!$B$7</f>
        <v>7.3332566697332107</v>
      </c>
      <c r="Q51" s="7">
        <f>$F51*M51/Basisinformationen!$B$7</f>
        <v>10.476080956761731</v>
      </c>
      <c r="R51" s="7">
        <v>2.7</v>
      </c>
      <c r="S51" s="7">
        <v>39.99</v>
      </c>
      <c r="T51" s="7">
        <v>50.8</v>
      </c>
      <c r="U51" s="7">
        <v>69.19</v>
      </c>
      <c r="V51" s="7">
        <v>114.58</v>
      </c>
      <c r="W51" s="7">
        <f>$F51*J51/Basisinformationen!$B$7</f>
        <v>2.6190202391904327</v>
      </c>
      <c r="X51" s="6">
        <v>0.51400000000000001</v>
      </c>
      <c r="Y51" s="4">
        <v>32</v>
      </c>
      <c r="Z51" s="7">
        <f>D51/Basisinformationen!$B$7</f>
        <v>19.773459061637535</v>
      </c>
      <c r="AA51" s="7">
        <f>E51/Basisinformationen!$B$7</f>
        <v>19.773459061637535</v>
      </c>
      <c r="AB51" s="7">
        <f>F51/Basisinformationen!$B$7</f>
        <v>20.952161913523462</v>
      </c>
      <c r="AC51" s="7">
        <f>G51/Basisinformationen!$B$7</f>
        <v>22.102115915363388</v>
      </c>
      <c r="AD51" s="7">
        <f>H51/Basisinformationen!$B$7</f>
        <v>23.269319227230913</v>
      </c>
      <c r="AE51" s="7">
        <f>I51/Basisinformationen!$B$7</f>
        <v>25.246665133394664</v>
      </c>
      <c r="AF51" s="6">
        <v>1.7000000000000001E-2</v>
      </c>
    </row>
    <row r="52" spans="1:32" x14ac:dyDescent="0.25">
      <c r="A52" s="8">
        <v>44986</v>
      </c>
      <c r="B52" s="12" t="str">
        <f t="shared" si="0"/>
        <v>44986E09</v>
      </c>
      <c r="C52" s="9" t="s">
        <v>59</v>
      </c>
      <c r="D52" s="7">
        <v>3786</v>
      </c>
      <c r="E52" s="7">
        <v>3786</v>
      </c>
      <c r="F52" s="7">
        <v>4018</v>
      </c>
      <c r="G52" s="7">
        <v>4251</v>
      </c>
      <c r="H52" s="7">
        <v>4483</v>
      </c>
      <c r="I52" s="7">
        <v>4861.6000000000004</v>
      </c>
      <c r="J52" s="6">
        <v>0.125</v>
      </c>
      <c r="K52" s="6">
        <v>0.25</v>
      </c>
      <c r="L52" s="6">
        <v>0.35</v>
      </c>
      <c r="M52" s="6">
        <v>0.5</v>
      </c>
      <c r="N52" s="7">
        <v>0.71</v>
      </c>
      <c r="O52" s="7">
        <f>$F52*K52/Basisinformationen!$B$7</f>
        <v>5.7756439742410306</v>
      </c>
      <c r="P52" s="7">
        <f>$F52*L52/Basisinformationen!$B$7</f>
        <v>8.0859015639374423</v>
      </c>
      <c r="Q52" s="7">
        <f>$F52*M52/Basisinformationen!$B$7</f>
        <v>11.551287948482061</v>
      </c>
      <c r="R52" s="7">
        <v>2.7</v>
      </c>
      <c r="S52" s="7">
        <v>39.99</v>
      </c>
      <c r="T52" s="7">
        <v>50.8</v>
      </c>
      <c r="U52" s="7">
        <v>69.19</v>
      </c>
      <c r="V52" s="7">
        <v>114.58</v>
      </c>
      <c r="W52" s="7">
        <f>$F52*J52/Basisinformationen!$B$7</f>
        <v>2.8878219871205153</v>
      </c>
      <c r="X52" s="6">
        <v>0.51400000000000001</v>
      </c>
      <c r="Y52" s="4">
        <v>32</v>
      </c>
      <c r="Z52" s="7">
        <f>D52/Basisinformationen!$B$7</f>
        <v>21.768629254829808</v>
      </c>
      <c r="AA52" s="7">
        <f>E52/Basisinformationen!$B$7</f>
        <v>21.768629254829808</v>
      </c>
      <c r="AB52" s="7">
        <f>F52/Basisinformationen!$B$7</f>
        <v>23.102575896964122</v>
      </c>
      <c r="AC52" s="7">
        <f>G52/Basisinformationen!$B$7</f>
        <v>24.442272309107636</v>
      </c>
      <c r="AD52" s="7">
        <f>H52/Basisinformationen!$B$7</f>
        <v>25.776218951241951</v>
      </c>
      <c r="AE52" s="7">
        <f>I52/Basisinformationen!$B$7</f>
        <v>27.953081876724934</v>
      </c>
      <c r="AF52" s="6">
        <v>1.7000000000000001E-2</v>
      </c>
    </row>
    <row r="53" spans="1:32" x14ac:dyDescent="0.25">
      <c r="A53" s="8">
        <v>44986</v>
      </c>
      <c r="B53" s="12" t="str">
        <f t="shared" si="0"/>
        <v>44986E10</v>
      </c>
      <c r="C53" s="9" t="s">
        <v>60</v>
      </c>
      <c r="D53" s="7">
        <v>4149</v>
      </c>
      <c r="E53" s="7">
        <v>4149</v>
      </c>
      <c r="F53" s="7">
        <v>4471</v>
      </c>
      <c r="G53" s="7">
        <v>4791</v>
      </c>
      <c r="H53" s="7">
        <v>5108</v>
      </c>
      <c r="I53" s="7">
        <v>5522.9</v>
      </c>
      <c r="J53" s="6">
        <v>0.125</v>
      </c>
      <c r="K53" s="6">
        <v>0.25</v>
      </c>
      <c r="L53" s="6">
        <v>0.35</v>
      </c>
      <c r="M53" s="6">
        <v>0.5</v>
      </c>
      <c r="N53" s="7">
        <v>0.71</v>
      </c>
      <c r="O53" s="7">
        <f>$F53*K53/Basisinformationen!$B$7</f>
        <v>6.426805427782889</v>
      </c>
      <c r="P53" s="7">
        <f>$F53*L53/Basisinformationen!$B$7</f>
        <v>8.9975275988960437</v>
      </c>
      <c r="Q53" s="7">
        <f>$F53*M53/Basisinformationen!$B$7</f>
        <v>12.853610855565778</v>
      </c>
      <c r="R53" s="7">
        <v>2.7</v>
      </c>
      <c r="S53" s="7">
        <v>39.99</v>
      </c>
      <c r="T53" s="7">
        <v>50.8</v>
      </c>
      <c r="U53" s="7">
        <v>69.19</v>
      </c>
      <c r="V53" s="7">
        <v>114.58</v>
      </c>
      <c r="W53" s="7">
        <f>$F53*J53/Basisinformationen!$B$7</f>
        <v>3.2134027138914445</v>
      </c>
      <c r="X53" s="6">
        <v>0.51400000000000001</v>
      </c>
      <c r="Y53" s="4">
        <v>32</v>
      </c>
      <c r="Z53" s="7">
        <f>D53/Basisinformationen!$B$7</f>
        <v>23.855795768169276</v>
      </c>
      <c r="AA53" s="7">
        <f>E53/Basisinformationen!$B$7</f>
        <v>23.855795768169276</v>
      </c>
      <c r="AB53" s="7">
        <f>F53/Basisinformationen!$B$7</f>
        <v>25.707221711131556</v>
      </c>
      <c r="AC53" s="7">
        <f>G53/Basisinformationen!$B$7</f>
        <v>27.547148114075441</v>
      </c>
      <c r="AD53" s="7">
        <f>H53/Basisinformationen!$B$7</f>
        <v>29.369825206991724</v>
      </c>
      <c r="AE53" s="7">
        <f>I53/Basisinformationen!$B$7</f>
        <v>31.755404783808647</v>
      </c>
      <c r="AF53" s="6">
        <v>1.7000000000000001E-2</v>
      </c>
    </row>
    <row r="54" spans="1:32" x14ac:dyDescent="0.25">
      <c r="A54" s="8">
        <v>44986</v>
      </c>
      <c r="B54" s="12" t="str">
        <f t="shared" si="0"/>
        <v>44986E11</v>
      </c>
      <c r="C54" s="9" t="s">
        <v>61</v>
      </c>
      <c r="D54" s="7">
        <v>4572</v>
      </c>
      <c r="E54" s="7">
        <v>4572</v>
      </c>
      <c r="F54" s="7">
        <v>4887</v>
      </c>
      <c r="G54" s="7">
        <v>5203</v>
      </c>
      <c r="H54" s="7">
        <v>5515</v>
      </c>
      <c r="I54" s="7">
        <v>5972.2</v>
      </c>
      <c r="J54" s="6">
        <v>0.125</v>
      </c>
      <c r="K54" s="6">
        <v>0.25</v>
      </c>
      <c r="L54" s="6">
        <v>0.35</v>
      </c>
      <c r="M54" s="6">
        <v>0.5</v>
      </c>
      <c r="N54" s="7">
        <v>0.71</v>
      </c>
      <c r="O54" s="7">
        <f>$F54*K54/Basisinformationen!$B$7</f>
        <v>7.0247815087396512</v>
      </c>
      <c r="P54" s="7">
        <f>$F54*L54/Basisinformationen!$B$7</f>
        <v>9.8346941122355105</v>
      </c>
      <c r="Q54" s="7">
        <f>$F54*M54/Basisinformationen!$B$7</f>
        <v>14.049563017479302</v>
      </c>
      <c r="R54" s="7">
        <v>2.7</v>
      </c>
      <c r="S54" s="7">
        <v>39.99</v>
      </c>
      <c r="T54" s="7">
        <v>50.8</v>
      </c>
      <c r="U54" s="7">
        <v>69.19</v>
      </c>
      <c r="V54" s="7">
        <v>114.58</v>
      </c>
      <c r="W54" s="7">
        <f>$F54*J54/Basisinformationen!$B$7</f>
        <v>3.5123907543698256</v>
      </c>
      <c r="X54" s="6">
        <v>0.51400000000000001</v>
      </c>
      <c r="Y54" s="4">
        <v>32</v>
      </c>
      <c r="Z54" s="7">
        <f>D54/Basisinformationen!$B$7</f>
        <v>26.28794848206072</v>
      </c>
      <c r="AA54" s="7">
        <f>E54/Basisinformationen!$B$7</f>
        <v>26.28794848206072</v>
      </c>
      <c r="AB54" s="7">
        <f>F54/Basisinformationen!$B$7</f>
        <v>28.099126034958605</v>
      </c>
      <c r="AC54" s="7">
        <f>G54/Basisinformationen!$B$7</f>
        <v>29.916053357865689</v>
      </c>
      <c r="AD54" s="7">
        <f>H54/Basisinformationen!$B$7</f>
        <v>31.709981600735972</v>
      </c>
      <c r="AE54" s="7">
        <f>I54/Basisinformationen!$B$7</f>
        <v>34.338776448942042</v>
      </c>
      <c r="AF54" s="6">
        <v>1.7000000000000001E-2</v>
      </c>
    </row>
    <row r="55" spans="1:32" x14ac:dyDescent="0.25">
      <c r="A55" s="8">
        <v>44986</v>
      </c>
      <c r="B55" s="12" t="str">
        <f t="shared" si="0"/>
        <v>44986E12</v>
      </c>
      <c r="C55" s="9" t="s">
        <v>62</v>
      </c>
      <c r="D55" s="7">
        <v>4987</v>
      </c>
      <c r="E55" s="7">
        <v>4987</v>
      </c>
      <c r="F55" s="7">
        <v>5358</v>
      </c>
      <c r="G55" s="7">
        <v>5729</v>
      </c>
      <c r="H55" s="7">
        <v>6094</v>
      </c>
      <c r="I55" s="7">
        <v>6592.7</v>
      </c>
      <c r="J55" s="6">
        <v>0.125</v>
      </c>
      <c r="K55" s="6">
        <v>0.25</v>
      </c>
      <c r="L55" s="6">
        <v>0.35</v>
      </c>
      <c r="M55" s="6">
        <v>0.5</v>
      </c>
      <c r="N55" s="7">
        <v>0.71</v>
      </c>
      <c r="O55" s="7">
        <f>$F55*K55/Basisinformationen!$B$7</f>
        <v>7.7018169273229073</v>
      </c>
      <c r="P55" s="7">
        <f>$F55*L55/Basisinformationen!$B$7</f>
        <v>10.78254369825207</v>
      </c>
      <c r="Q55" s="7">
        <f>$F55*M55/Basisinformationen!$B$7</f>
        <v>15.403633854645815</v>
      </c>
      <c r="R55" s="7">
        <v>2.7</v>
      </c>
      <c r="S55" s="7">
        <v>39.99</v>
      </c>
      <c r="T55" s="7">
        <v>50.8</v>
      </c>
      <c r="U55" s="7">
        <v>69.19</v>
      </c>
      <c r="V55" s="7">
        <v>114.58</v>
      </c>
      <c r="W55" s="7">
        <f>$F55*J55/Basisinformationen!$B$7</f>
        <v>3.8509084636614537</v>
      </c>
      <c r="X55" s="6">
        <v>0.51400000000000001</v>
      </c>
      <c r="Y55" s="4">
        <v>32</v>
      </c>
      <c r="Z55" s="7">
        <f>D55/Basisinformationen!$B$7</f>
        <v>28.674103035878566</v>
      </c>
      <c r="AA55" s="7">
        <f>E55/Basisinformationen!$B$7</f>
        <v>28.674103035878566</v>
      </c>
      <c r="AB55" s="7">
        <f>F55/Basisinformationen!$B$7</f>
        <v>30.807267709291629</v>
      </c>
      <c r="AC55" s="7">
        <f>G55/Basisinformationen!$B$7</f>
        <v>32.940432382704692</v>
      </c>
      <c r="AD55" s="7">
        <f>H55/Basisinformationen!$B$7</f>
        <v>35.039098436062559</v>
      </c>
      <c r="AE55" s="7">
        <f>I55/Basisinformationen!$B$7</f>
        <v>37.906508739650413</v>
      </c>
      <c r="AF55" s="6">
        <v>1.7000000000000001E-2</v>
      </c>
    </row>
    <row r="56" spans="1:32" x14ac:dyDescent="0.25">
      <c r="A56" s="8">
        <v>44986</v>
      </c>
      <c r="B56" s="12" t="str">
        <f t="shared" si="0"/>
        <v>44986E13</v>
      </c>
      <c r="C56" s="9" t="s">
        <v>63</v>
      </c>
      <c r="D56" s="7">
        <v>5398</v>
      </c>
      <c r="E56" s="7">
        <v>5398</v>
      </c>
      <c r="F56" s="7">
        <v>5847</v>
      </c>
      <c r="G56" s="7">
        <v>6295</v>
      </c>
      <c r="H56" s="7">
        <v>6743</v>
      </c>
      <c r="I56" s="7">
        <v>7282.8</v>
      </c>
      <c r="J56" s="6">
        <v>0.125</v>
      </c>
      <c r="K56" s="6">
        <v>0.25</v>
      </c>
      <c r="L56" s="6">
        <v>0.35</v>
      </c>
      <c r="M56" s="6">
        <v>0.5</v>
      </c>
      <c r="N56" s="7">
        <v>0.71</v>
      </c>
      <c r="O56" s="7">
        <f>$F56*K56/Basisinformationen!$B$7</f>
        <v>8.404726310947563</v>
      </c>
      <c r="P56" s="7">
        <f>$F56*L56/Basisinformationen!$B$7</f>
        <v>11.766616835326587</v>
      </c>
      <c r="Q56" s="7">
        <f>$F56*M56/Basisinformationen!$B$7</f>
        <v>16.809452621895126</v>
      </c>
      <c r="R56" s="7">
        <v>2.7</v>
      </c>
      <c r="S56" s="7">
        <v>39.99</v>
      </c>
      <c r="T56" s="7">
        <v>50.8</v>
      </c>
      <c r="U56" s="7">
        <v>69.19</v>
      </c>
      <c r="V56" s="7">
        <v>114.58</v>
      </c>
      <c r="W56" s="7">
        <f>$F56*J56/Basisinformationen!$B$7</f>
        <v>4.2023631554737815</v>
      </c>
      <c r="X56" s="6">
        <v>0.51400000000000001</v>
      </c>
      <c r="Y56" s="4">
        <v>32</v>
      </c>
      <c r="Z56" s="7">
        <f>D56/Basisinformationen!$B$7</f>
        <v>31.037258509659615</v>
      </c>
      <c r="AA56" s="7">
        <f>E56/Basisinformationen!$B$7</f>
        <v>31.037258509659615</v>
      </c>
      <c r="AB56" s="7">
        <f>F56/Basisinformationen!$B$7</f>
        <v>33.618905243790252</v>
      </c>
      <c r="AC56" s="7">
        <f>G56/Basisinformationen!$B$7</f>
        <v>36.194802207911685</v>
      </c>
      <c r="AD56" s="7">
        <f>H56/Basisinformationen!$B$7</f>
        <v>38.770699172033119</v>
      </c>
      <c r="AE56" s="7">
        <f>I56/Basisinformationen!$B$7</f>
        <v>41.874425022999084</v>
      </c>
      <c r="AF56" s="6">
        <v>1.7000000000000001E-2</v>
      </c>
    </row>
    <row r="57" spans="1:32" x14ac:dyDescent="0.25">
      <c r="A57" s="8">
        <v>44986</v>
      </c>
      <c r="B57" s="12" t="str">
        <f t="shared" si="0"/>
        <v>44986E14</v>
      </c>
      <c r="C57" s="9" t="s">
        <v>64</v>
      </c>
      <c r="D57" s="7">
        <v>5883</v>
      </c>
      <c r="E57" s="7">
        <v>5883</v>
      </c>
      <c r="F57" s="7">
        <v>6350</v>
      </c>
      <c r="G57" s="7">
        <v>6811</v>
      </c>
      <c r="H57" s="7">
        <v>7274</v>
      </c>
      <c r="I57" s="7">
        <v>7862.3</v>
      </c>
      <c r="J57" s="6">
        <v>0.125</v>
      </c>
      <c r="K57" s="6">
        <v>0.25</v>
      </c>
      <c r="L57" s="6">
        <v>0.35</v>
      </c>
      <c r="M57" s="6">
        <v>0.5</v>
      </c>
      <c r="N57" s="7">
        <v>0.71</v>
      </c>
      <c r="O57" s="7">
        <f>$F57*K57/Basisinformationen!$B$7</f>
        <v>9.1277598896044161</v>
      </c>
      <c r="P57" s="7">
        <f>$F57*L57/Basisinformationen!$B$7</f>
        <v>12.778863845446184</v>
      </c>
      <c r="Q57" s="7">
        <f>$F57*M57/Basisinformationen!$B$7</f>
        <v>18.255519779208832</v>
      </c>
      <c r="R57" s="7">
        <v>2.7</v>
      </c>
      <c r="S57" s="7">
        <v>39.99</v>
      </c>
      <c r="T57" s="7">
        <v>50.8</v>
      </c>
      <c r="U57" s="7">
        <v>69.19</v>
      </c>
      <c r="V57" s="7">
        <v>114.58</v>
      </c>
      <c r="W57" s="7">
        <f>$F57*J57/Basisinformationen!$B$7</f>
        <v>4.563879944802208</v>
      </c>
      <c r="X57" s="6">
        <v>0.51400000000000001</v>
      </c>
      <c r="Y57" s="4">
        <v>32</v>
      </c>
      <c r="Z57" s="7">
        <f>D57/Basisinformationen!$B$7</f>
        <v>33.825896964121441</v>
      </c>
      <c r="AA57" s="7">
        <f>E57/Basisinformationen!$B$7</f>
        <v>33.825896964121441</v>
      </c>
      <c r="AB57" s="7">
        <f>F57/Basisinformationen!$B$7</f>
        <v>36.511039558417664</v>
      </c>
      <c r="AC57" s="7">
        <f>G57/Basisinformationen!$B$7</f>
        <v>39.161683532658699</v>
      </c>
      <c r="AD57" s="7">
        <f>H57/Basisinformationen!$B$7</f>
        <v>41.823827046918126</v>
      </c>
      <c r="AE57" s="7">
        <f>I57/Basisinformationen!$B$7</f>
        <v>45.206416743330273</v>
      </c>
      <c r="AF57" s="6">
        <v>1.7000000000000001E-2</v>
      </c>
    </row>
    <row r="58" spans="1:32" x14ac:dyDescent="0.25">
      <c r="A58" s="8">
        <v>44986</v>
      </c>
      <c r="B58" s="12" t="str">
        <f t="shared" si="0"/>
        <v>44986Azubi Generalistik</v>
      </c>
      <c r="C58" s="9" t="s">
        <v>74</v>
      </c>
      <c r="D58" s="7">
        <v>1257</v>
      </c>
      <c r="E58" s="7">
        <v>1362</v>
      </c>
      <c r="F58" s="7">
        <v>1468</v>
      </c>
      <c r="G58" s="7"/>
      <c r="H58" s="7"/>
      <c r="I58" s="7"/>
      <c r="J58" s="6"/>
      <c r="K58" s="6"/>
      <c r="L58" s="6"/>
      <c r="M58" s="6"/>
      <c r="N58" s="4"/>
      <c r="O58" s="7"/>
      <c r="P58" s="7"/>
      <c r="Q58" s="7"/>
      <c r="R58" s="4"/>
      <c r="S58" s="4"/>
      <c r="T58" s="4"/>
      <c r="U58" s="4"/>
      <c r="V58" s="4"/>
      <c r="W58" s="7"/>
      <c r="X58" s="4"/>
      <c r="Y58" s="4">
        <v>32</v>
      </c>
      <c r="Z58" s="7">
        <f>D58/Basisinformationen!$B$7</f>
        <v>7.2274609015639379</v>
      </c>
      <c r="AA58" s="7">
        <f>E58/Basisinformationen!$B$7</f>
        <v>7.8311867525298995</v>
      </c>
      <c r="AB58" s="7">
        <f>F58/Basisinformationen!$B$7</f>
        <v>8.4406623735050612</v>
      </c>
      <c r="AC58" s="7">
        <f>G58/Basisinformationen!$B$7</f>
        <v>0</v>
      </c>
      <c r="AD58" s="7">
        <f>H58/Basisinformationen!$B$7</f>
        <v>0</v>
      </c>
      <c r="AE58" s="7">
        <f>I58/Basisinformationen!$B$7</f>
        <v>0</v>
      </c>
      <c r="AF58" s="6">
        <v>1.7000000000000001E-2</v>
      </c>
    </row>
    <row r="59" spans="1:32" x14ac:dyDescent="0.25">
      <c r="A59" s="8">
        <v>44986</v>
      </c>
      <c r="B59" s="12" t="str">
        <f t="shared" si="0"/>
        <v>44986Azubi Altenpflege</v>
      </c>
      <c r="C59" s="9" t="s">
        <v>75</v>
      </c>
      <c r="D59" s="7">
        <v>1009</v>
      </c>
      <c r="E59" s="7">
        <v>1076</v>
      </c>
      <c r="F59" s="7">
        <v>1188</v>
      </c>
      <c r="G59" s="7"/>
      <c r="H59" s="7"/>
      <c r="I59" s="7"/>
      <c r="J59" s="6"/>
      <c r="K59" s="6"/>
      <c r="L59" s="6"/>
      <c r="M59" s="6"/>
      <c r="N59" s="4"/>
      <c r="O59" s="7"/>
      <c r="P59" s="7"/>
      <c r="Q59" s="7"/>
      <c r="R59" s="4"/>
      <c r="S59" s="4"/>
      <c r="T59" s="4"/>
      <c r="U59" s="4"/>
      <c r="V59" s="4"/>
      <c r="W59" s="7"/>
      <c r="X59" s="4"/>
      <c r="Y59" s="4">
        <v>32</v>
      </c>
      <c r="Z59" s="7">
        <f>D59/Basisinformationen!$B$7</f>
        <v>5.8015179392824292</v>
      </c>
      <c r="AA59" s="7">
        <f>E59/Basisinformationen!$B$7</f>
        <v>6.1867525298988042</v>
      </c>
      <c r="AB59" s="7">
        <f>F59/Basisinformationen!$B$7</f>
        <v>6.8307267709291635</v>
      </c>
      <c r="AC59" s="7">
        <f>G59/Basisinformationen!$B$7</f>
        <v>0</v>
      </c>
      <c r="AD59" s="7">
        <f>H59/Basisinformationen!$B$7</f>
        <v>0</v>
      </c>
      <c r="AE59" s="7">
        <f>I59/Basisinformationen!$B$7</f>
        <v>0</v>
      </c>
      <c r="AF59" s="6">
        <v>1.7000000000000001E-2</v>
      </c>
    </row>
    <row r="60" spans="1:32" x14ac:dyDescent="0.25">
      <c r="A60" s="8">
        <v>44986</v>
      </c>
      <c r="B60" s="12" t="str">
        <f t="shared" si="0"/>
        <v>44986Azubi Altenpflegehilfe</v>
      </c>
      <c r="C60" s="9" t="s">
        <v>76</v>
      </c>
      <c r="D60" s="7">
        <v>1009</v>
      </c>
      <c r="E60" s="7"/>
      <c r="F60" s="7"/>
      <c r="G60" s="7"/>
      <c r="H60" s="7"/>
      <c r="I60" s="7"/>
      <c r="J60" s="6"/>
      <c r="K60" s="6"/>
      <c r="L60" s="6"/>
      <c r="M60" s="6"/>
      <c r="N60" s="4"/>
      <c r="O60" s="7"/>
      <c r="P60" s="7"/>
      <c r="Q60" s="7"/>
      <c r="R60" s="4"/>
      <c r="S60" s="4"/>
      <c r="T60" s="4"/>
      <c r="U60" s="4"/>
      <c r="V60" s="4"/>
      <c r="W60" s="7"/>
      <c r="X60" s="4"/>
      <c r="Y60" s="4">
        <v>32</v>
      </c>
      <c r="Z60" s="7">
        <f>D60/Basisinformationen!$B$7</f>
        <v>5.8015179392824292</v>
      </c>
      <c r="AA60" s="7">
        <f>E60/Basisinformationen!$B$7</f>
        <v>0</v>
      </c>
      <c r="AB60" s="7">
        <f>F60/Basisinformationen!$B$7</f>
        <v>0</v>
      </c>
      <c r="AC60" s="7">
        <f>G60/Basisinformationen!$B$7</f>
        <v>0</v>
      </c>
      <c r="AD60" s="7">
        <f>H60/Basisinformationen!$B$7</f>
        <v>0</v>
      </c>
      <c r="AE60" s="7">
        <f>I60/Basisinformationen!$B$7</f>
        <v>0</v>
      </c>
      <c r="AF60" s="6">
        <v>1.7000000000000001E-2</v>
      </c>
    </row>
    <row r="61" spans="1:32" x14ac:dyDescent="0.25">
      <c r="A61" s="8">
        <v>44986</v>
      </c>
      <c r="B61" s="12" t="str">
        <f t="shared" si="0"/>
        <v>44986FSJ</v>
      </c>
      <c r="C61" s="9" t="s">
        <v>80</v>
      </c>
      <c r="D61" s="7">
        <v>773.4</v>
      </c>
      <c r="E61" s="7"/>
      <c r="F61" s="7"/>
      <c r="G61" s="7"/>
      <c r="H61" s="7"/>
      <c r="I61" s="7"/>
      <c r="J61" s="6"/>
      <c r="K61" s="6"/>
      <c r="L61" s="6"/>
      <c r="M61" s="6"/>
      <c r="N61" s="4"/>
      <c r="O61" s="7"/>
      <c r="P61" s="7"/>
      <c r="Q61" s="7"/>
      <c r="R61" s="4"/>
      <c r="S61" s="4"/>
      <c r="T61" s="4"/>
      <c r="U61" s="4"/>
      <c r="V61" s="4"/>
      <c r="W61" s="7"/>
      <c r="X61" s="4"/>
      <c r="Y61" s="4">
        <v>32</v>
      </c>
      <c r="Z61" s="7">
        <f>D61/Basisinformationen!$B$7</f>
        <v>4.4468721251149956</v>
      </c>
      <c r="AA61" s="7">
        <f>E61/Basisinformationen!$B$7</f>
        <v>0</v>
      </c>
      <c r="AB61" s="7">
        <f>F61/Basisinformationen!$B$7</f>
        <v>0</v>
      </c>
      <c r="AC61" s="7">
        <f>G61/Basisinformationen!$B$7</f>
        <v>0</v>
      </c>
      <c r="AD61" s="7">
        <f>H61/Basisinformationen!$B$7</f>
        <v>0</v>
      </c>
      <c r="AE61" s="7">
        <f>I61/Basisinformationen!$B$7</f>
        <v>0</v>
      </c>
      <c r="AF61" s="6"/>
    </row>
    <row r="62" spans="1:32" x14ac:dyDescent="0.25">
      <c r="A62" s="8">
        <v>44986</v>
      </c>
      <c r="B62" s="12" t="str">
        <f t="shared" si="0"/>
        <v>44986BFD (27 plus)</v>
      </c>
      <c r="C62" s="9" t="s">
        <v>82</v>
      </c>
      <c r="D62" s="7">
        <v>773.4</v>
      </c>
      <c r="E62" s="7"/>
      <c r="F62" s="7"/>
      <c r="G62" s="7"/>
      <c r="H62" s="7"/>
      <c r="I62" s="7"/>
      <c r="J62" s="6"/>
      <c r="K62" s="6"/>
      <c r="L62" s="6"/>
      <c r="M62" s="6"/>
      <c r="N62" s="4"/>
      <c r="O62" s="7"/>
      <c r="P62" s="7"/>
      <c r="Q62" s="7"/>
      <c r="R62" s="4"/>
      <c r="S62" s="4"/>
      <c r="T62" s="4"/>
      <c r="U62" s="4"/>
      <c r="V62" s="4"/>
      <c r="W62" s="7"/>
      <c r="X62" s="4"/>
      <c r="Y62" s="4">
        <v>32</v>
      </c>
      <c r="Z62" s="7">
        <f>D62/Basisinformationen!$B$7</f>
        <v>4.4468721251149956</v>
      </c>
      <c r="AA62" s="7">
        <f>E62/Basisinformationen!$B$7</f>
        <v>0</v>
      </c>
      <c r="AB62" s="7">
        <f>F62/Basisinformationen!$B$7</f>
        <v>0</v>
      </c>
      <c r="AC62" s="7">
        <f>G62/Basisinformationen!$B$7</f>
        <v>0</v>
      </c>
      <c r="AD62" s="7">
        <f>H62/Basisinformationen!$B$7</f>
        <v>0</v>
      </c>
      <c r="AE62" s="7">
        <f>I62/Basisinformationen!$B$7</f>
        <v>0</v>
      </c>
      <c r="AF62" s="6"/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Normal="100" zoomScaleSheetLayoutView="100" workbookViewId="0">
      <selection activeCell="B8" sqref="B8"/>
    </sheetView>
  </sheetViews>
  <sheetFormatPr baseColWidth="10" defaultRowHeight="15" x14ac:dyDescent="0.25"/>
  <cols>
    <col min="1" max="3" width="11.42578125" style="1"/>
    <col min="4" max="4" width="97.85546875" style="1" customWidth="1"/>
    <col min="5" max="16384" width="11.42578125" style="1"/>
  </cols>
  <sheetData>
    <row r="1" spans="1:4" ht="21" x14ac:dyDescent="0.35">
      <c r="A1" s="2" t="str">
        <f>Basisinformationen!A1</f>
        <v>Vollstationäre Pflegeeinrichtung</v>
      </c>
    </row>
    <row r="2" spans="1:4" ht="21" x14ac:dyDescent="0.35">
      <c r="A2" s="3" t="s">
        <v>240</v>
      </c>
    </row>
    <row r="4" spans="1:4" x14ac:dyDescent="0.25">
      <c r="B4" s="11" t="s">
        <v>232</v>
      </c>
      <c r="C4" s="64">
        <f>INT(C6/12)</f>
        <v>4</v>
      </c>
    </row>
    <row r="5" spans="1:4" x14ac:dyDescent="0.25">
      <c r="B5" s="11" t="s">
        <v>233</v>
      </c>
      <c r="C5" s="64">
        <f>MOD(C6,12)</f>
        <v>7</v>
      </c>
    </row>
    <row r="6" spans="1:4" x14ac:dyDescent="0.25">
      <c r="B6" s="62" t="s">
        <v>231</v>
      </c>
      <c r="C6" s="63">
        <f>SUM(C8:C41)</f>
        <v>55</v>
      </c>
    </row>
    <row r="7" spans="1:4" ht="30" x14ac:dyDescent="0.25">
      <c r="A7" s="50" t="s">
        <v>228</v>
      </c>
      <c r="B7" s="50" t="s">
        <v>229</v>
      </c>
      <c r="C7" s="65" t="s">
        <v>234</v>
      </c>
      <c r="D7" s="66" t="s">
        <v>230</v>
      </c>
    </row>
    <row r="8" spans="1:4" x14ac:dyDescent="0.25">
      <c r="A8" s="69">
        <v>43617</v>
      </c>
      <c r="B8" s="69">
        <v>43951</v>
      </c>
      <c r="C8" s="67">
        <f>IF(DATEDIF(A8,B8,"m")+1=1,0,DATEDIF(A8,B8,"m")+1)</f>
        <v>11</v>
      </c>
      <c r="D8" s="74" t="s">
        <v>237</v>
      </c>
    </row>
    <row r="9" spans="1:4" x14ac:dyDescent="0.25">
      <c r="A9" s="69">
        <v>43009</v>
      </c>
      <c r="B9" s="69">
        <v>43496</v>
      </c>
      <c r="C9" s="67">
        <f t="shared" ref="C9:C41" si="0">IF(DATEDIF(A9,B9,"m")+1=1,0,DATEDIF(A9,B9,"m")+1)</f>
        <v>16</v>
      </c>
      <c r="D9" s="74" t="s">
        <v>238</v>
      </c>
    </row>
    <row r="10" spans="1:4" x14ac:dyDescent="0.25">
      <c r="A10" s="69">
        <v>42491</v>
      </c>
      <c r="B10" s="69">
        <v>42582</v>
      </c>
      <c r="C10" s="67">
        <f t="shared" si="0"/>
        <v>3</v>
      </c>
      <c r="D10" s="74" t="s">
        <v>237</v>
      </c>
    </row>
    <row r="11" spans="1:4" x14ac:dyDescent="0.25">
      <c r="A11" s="69">
        <v>41913</v>
      </c>
      <c r="B11" s="69">
        <v>42277</v>
      </c>
      <c r="C11" s="67">
        <f t="shared" si="0"/>
        <v>12</v>
      </c>
      <c r="D11" s="74" t="s">
        <v>237</v>
      </c>
    </row>
    <row r="12" spans="1:4" x14ac:dyDescent="0.25">
      <c r="A12" s="69">
        <v>41852</v>
      </c>
      <c r="B12" s="69">
        <v>41912</v>
      </c>
      <c r="C12" s="67">
        <f t="shared" si="0"/>
        <v>2</v>
      </c>
      <c r="D12" s="74" t="s">
        <v>239</v>
      </c>
    </row>
    <row r="13" spans="1:4" x14ac:dyDescent="0.25">
      <c r="A13" s="69">
        <v>41730</v>
      </c>
      <c r="B13" s="69">
        <v>41851</v>
      </c>
      <c r="C13" s="67">
        <f t="shared" si="0"/>
        <v>4</v>
      </c>
      <c r="D13" s="74" t="s">
        <v>237</v>
      </c>
    </row>
    <row r="14" spans="1:4" x14ac:dyDescent="0.25">
      <c r="A14" s="69">
        <v>41518</v>
      </c>
      <c r="B14" s="69">
        <v>41729</v>
      </c>
      <c r="C14" s="67">
        <f t="shared" si="0"/>
        <v>7</v>
      </c>
      <c r="D14" s="74" t="s">
        <v>239</v>
      </c>
    </row>
    <row r="15" spans="1:4" x14ac:dyDescent="0.25">
      <c r="A15" s="70"/>
      <c r="B15" s="70"/>
      <c r="C15" s="67">
        <f t="shared" si="0"/>
        <v>0</v>
      </c>
      <c r="D15" s="74"/>
    </row>
    <row r="16" spans="1:4" x14ac:dyDescent="0.25">
      <c r="A16" s="70"/>
      <c r="B16" s="70"/>
      <c r="C16" s="67">
        <f t="shared" si="0"/>
        <v>0</v>
      </c>
      <c r="D16" s="74"/>
    </row>
    <row r="17" spans="1:4" x14ac:dyDescent="0.25">
      <c r="A17" s="70"/>
      <c r="B17" s="70"/>
      <c r="C17" s="67">
        <f t="shared" si="0"/>
        <v>0</v>
      </c>
      <c r="D17" s="74"/>
    </row>
    <row r="18" spans="1:4" x14ac:dyDescent="0.25">
      <c r="A18" s="70"/>
      <c r="B18" s="70"/>
      <c r="C18" s="67">
        <f t="shared" si="0"/>
        <v>0</v>
      </c>
      <c r="D18" s="74"/>
    </row>
    <row r="19" spans="1:4" x14ac:dyDescent="0.25">
      <c r="A19" s="70"/>
      <c r="B19" s="70"/>
      <c r="C19" s="67">
        <f t="shared" si="0"/>
        <v>0</v>
      </c>
      <c r="D19" s="74"/>
    </row>
    <row r="20" spans="1:4" x14ac:dyDescent="0.25">
      <c r="A20" s="70"/>
      <c r="B20" s="70"/>
      <c r="C20" s="67">
        <f t="shared" si="0"/>
        <v>0</v>
      </c>
      <c r="D20" s="74"/>
    </row>
    <row r="21" spans="1:4" x14ac:dyDescent="0.25">
      <c r="A21" s="70"/>
      <c r="B21" s="70"/>
      <c r="C21" s="67">
        <f t="shared" si="0"/>
        <v>0</v>
      </c>
      <c r="D21" s="74"/>
    </row>
    <row r="22" spans="1:4" x14ac:dyDescent="0.25">
      <c r="A22" s="70"/>
      <c r="B22" s="70"/>
      <c r="C22" s="67">
        <f t="shared" si="0"/>
        <v>0</v>
      </c>
      <c r="D22" s="74"/>
    </row>
    <row r="23" spans="1:4" x14ac:dyDescent="0.25">
      <c r="A23" s="70"/>
      <c r="B23" s="70"/>
      <c r="C23" s="67">
        <f t="shared" si="0"/>
        <v>0</v>
      </c>
      <c r="D23" s="74"/>
    </row>
    <row r="24" spans="1:4" x14ac:dyDescent="0.25">
      <c r="A24" s="70"/>
      <c r="B24" s="70"/>
      <c r="C24" s="67">
        <f t="shared" si="0"/>
        <v>0</v>
      </c>
      <c r="D24" s="74"/>
    </row>
    <row r="25" spans="1:4" x14ac:dyDescent="0.25">
      <c r="A25" s="70"/>
      <c r="B25" s="70"/>
      <c r="C25" s="67">
        <f t="shared" si="0"/>
        <v>0</v>
      </c>
      <c r="D25" s="74"/>
    </row>
    <row r="26" spans="1:4" x14ac:dyDescent="0.25">
      <c r="A26" s="70"/>
      <c r="B26" s="70"/>
      <c r="C26" s="67">
        <f t="shared" si="0"/>
        <v>0</v>
      </c>
      <c r="D26" s="74"/>
    </row>
    <row r="27" spans="1:4" x14ac:dyDescent="0.25">
      <c r="A27" s="70"/>
      <c r="B27" s="70"/>
      <c r="C27" s="67">
        <f t="shared" si="0"/>
        <v>0</v>
      </c>
      <c r="D27" s="74"/>
    </row>
    <row r="28" spans="1:4" x14ac:dyDescent="0.25">
      <c r="A28" s="70"/>
      <c r="B28" s="70"/>
      <c r="C28" s="67">
        <f t="shared" si="0"/>
        <v>0</v>
      </c>
      <c r="D28" s="74"/>
    </row>
    <row r="29" spans="1:4" x14ac:dyDescent="0.25">
      <c r="A29" s="70"/>
      <c r="B29" s="70"/>
      <c r="C29" s="67">
        <f t="shared" si="0"/>
        <v>0</v>
      </c>
      <c r="D29" s="74"/>
    </row>
    <row r="30" spans="1:4" x14ac:dyDescent="0.25">
      <c r="A30" s="70"/>
      <c r="B30" s="70"/>
      <c r="C30" s="67">
        <f t="shared" si="0"/>
        <v>0</v>
      </c>
      <c r="D30" s="74"/>
    </row>
    <row r="31" spans="1:4" x14ac:dyDescent="0.25">
      <c r="A31" s="70"/>
      <c r="B31" s="70"/>
      <c r="C31" s="67">
        <f t="shared" si="0"/>
        <v>0</v>
      </c>
      <c r="D31" s="74"/>
    </row>
    <row r="32" spans="1:4" x14ac:dyDescent="0.25">
      <c r="A32" s="70"/>
      <c r="B32" s="70"/>
      <c r="C32" s="67">
        <f t="shared" si="0"/>
        <v>0</v>
      </c>
      <c r="D32" s="74"/>
    </row>
    <row r="33" spans="1:4" x14ac:dyDescent="0.25">
      <c r="A33" s="70"/>
      <c r="B33" s="70"/>
      <c r="C33" s="67">
        <f t="shared" si="0"/>
        <v>0</v>
      </c>
      <c r="D33" s="74"/>
    </row>
    <row r="34" spans="1:4" x14ac:dyDescent="0.25">
      <c r="A34" s="70"/>
      <c r="B34" s="70"/>
      <c r="C34" s="67">
        <f t="shared" si="0"/>
        <v>0</v>
      </c>
      <c r="D34" s="74"/>
    </row>
    <row r="35" spans="1:4" x14ac:dyDescent="0.25">
      <c r="A35" s="70"/>
      <c r="B35" s="70"/>
      <c r="C35" s="67">
        <f t="shared" si="0"/>
        <v>0</v>
      </c>
      <c r="D35" s="74"/>
    </row>
    <row r="36" spans="1:4" x14ac:dyDescent="0.25">
      <c r="A36" s="70"/>
      <c r="B36" s="70"/>
      <c r="C36" s="67">
        <f t="shared" si="0"/>
        <v>0</v>
      </c>
      <c r="D36" s="74"/>
    </row>
    <row r="37" spans="1:4" x14ac:dyDescent="0.25">
      <c r="A37" s="70"/>
      <c r="B37" s="70"/>
      <c r="C37" s="67">
        <f t="shared" si="0"/>
        <v>0</v>
      </c>
      <c r="D37" s="74"/>
    </row>
    <row r="38" spans="1:4" x14ac:dyDescent="0.25">
      <c r="A38" s="70"/>
      <c r="B38" s="70"/>
      <c r="C38" s="67">
        <f t="shared" si="0"/>
        <v>0</v>
      </c>
      <c r="D38" s="74"/>
    </row>
    <row r="39" spans="1:4" x14ac:dyDescent="0.25">
      <c r="A39" s="70"/>
      <c r="B39" s="70"/>
      <c r="C39" s="67">
        <f t="shared" si="0"/>
        <v>0</v>
      </c>
      <c r="D39" s="74"/>
    </row>
    <row r="40" spans="1:4" x14ac:dyDescent="0.25">
      <c r="A40" s="70"/>
      <c r="B40" s="70"/>
      <c r="C40" s="67">
        <f t="shared" si="0"/>
        <v>0</v>
      </c>
      <c r="D40" s="74"/>
    </row>
    <row r="41" spans="1:4" x14ac:dyDescent="0.25">
      <c r="A41" s="70"/>
      <c r="B41" s="70"/>
      <c r="C41" s="67">
        <f t="shared" si="0"/>
        <v>0</v>
      </c>
      <c r="D41" s="74"/>
    </row>
  </sheetData>
  <sheetProtection sheet="1" objects="1" scenarios="1" selectLockedCells="1"/>
  <pageMargins left="0.7" right="0.7" top="0.78740157499999996" bottom="0.78740157499999996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30" style="1" customWidth="1"/>
    <col min="2" max="2" width="16.140625" style="1" customWidth="1"/>
    <col min="3" max="17" width="11.7109375" style="1" customWidth="1"/>
    <col min="18" max="16384" width="11.42578125" style="1"/>
  </cols>
  <sheetData>
    <row r="1" spans="1:20" ht="21" x14ac:dyDescent="0.35">
      <c r="A1" s="2" t="str">
        <f>Basisinformationen!A1</f>
        <v>Vollstationäre Pflegeeinrichtung</v>
      </c>
    </row>
    <row r="2" spans="1:20" ht="21" x14ac:dyDescent="0.35">
      <c r="A2" s="3" t="s">
        <v>0</v>
      </c>
    </row>
    <row r="3" spans="1:20" ht="15" customHeight="1" x14ac:dyDescent="0.25">
      <c r="M3" s="53" t="s">
        <v>207</v>
      </c>
      <c r="N3" s="53" t="s">
        <v>208</v>
      </c>
      <c r="O3" s="53" t="s">
        <v>209</v>
      </c>
      <c r="P3" s="53" t="s">
        <v>210</v>
      </c>
      <c r="Q3" s="53" t="s">
        <v>211</v>
      </c>
    </row>
    <row r="4" spans="1:20" ht="15" customHeight="1" x14ac:dyDescent="0.25">
      <c r="A4" s="13" t="s">
        <v>118</v>
      </c>
      <c r="M4" s="10" t="s">
        <v>140</v>
      </c>
      <c r="N4" s="10" t="s">
        <v>140</v>
      </c>
      <c r="O4" s="10" t="s">
        <v>140</v>
      </c>
      <c r="P4" s="10" t="s">
        <v>140</v>
      </c>
      <c r="Q4" s="10" t="s">
        <v>140</v>
      </c>
    </row>
    <row r="5" spans="1:20" ht="15" customHeight="1" x14ac:dyDescent="0.25">
      <c r="A5" s="13"/>
      <c r="C5" s="34"/>
      <c r="D5" s="34"/>
      <c r="E5" s="34"/>
      <c r="F5" s="34"/>
      <c r="G5" s="34"/>
      <c r="H5" s="34"/>
      <c r="K5" s="10" t="s">
        <v>220</v>
      </c>
      <c r="L5" s="10" t="s">
        <v>220</v>
      </c>
      <c r="M5" s="10" t="s">
        <v>115</v>
      </c>
      <c r="N5" s="10" t="s">
        <v>115</v>
      </c>
      <c r="O5" s="10" t="s">
        <v>115</v>
      </c>
      <c r="P5" s="10" t="s">
        <v>115</v>
      </c>
      <c r="Q5" s="10" t="s">
        <v>115</v>
      </c>
      <c r="T5" s="51"/>
    </row>
    <row r="6" spans="1:20" ht="15" customHeight="1" x14ac:dyDescent="0.25">
      <c r="B6" s="41" t="s">
        <v>190</v>
      </c>
      <c r="C6" s="34"/>
      <c r="D6" s="34"/>
      <c r="E6" s="41" t="s">
        <v>204</v>
      </c>
      <c r="F6" s="41" t="s">
        <v>190</v>
      </c>
      <c r="G6" s="34"/>
      <c r="H6" s="34"/>
      <c r="K6" s="50" t="s">
        <v>222</v>
      </c>
      <c r="L6" s="50" t="s">
        <v>221</v>
      </c>
      <c r="M6" s="50" t="s">
        <v>65</v>
      </c>
      <c r="N6" s="50" t="s">
        <v>66</v>
      </c>
      <c r="O6" s="50" t="s">
        <v>67</v>
      </c>
      <c r="P6" s="50" t="s">
        <v>68</v>
      </c>
      <c r="Q6" s="50" t="s">
        <v>69</v>
      </c>
    </row>
    <row r="7" spans="1:20" ht="15" customHeight="1" x14ac:dyDescent="0.25">
      <c r="A7" s="11" t="s">
        <v>195</v>
      </c>
      <c r="B7" s="69">
        <v>44835</v>
      </c>
      <c r="C7" s="35"/>
      <c r="D7" s="35"/>
      <c r="E7" s="43">
        <f>E9/40</f>
        <v>1</v>
      </c>
      <c r="F7" s="43">
        <f>F9/40</f>
        <v>0.75</v>
      </c>
      <c r="G7" s="34" t="s">
        <v>205</v>
      </c>
      <c r="H7" s="34"/>
      <c r="K7" s="52">
        <v>1</v>
      </c>
      <c r="L7" s="44">
        <v>40</v>
      </c>
      <c r="M7" s="7">
        <f>INDEX(GruppeStufe!A5:AA200,MATCH(C8,GruppeStufe!B5:B200,0),MATCH(M6,GruppeStufe!A5:I5,0))</f>
        <v>2457</v>
      </c>
      <c r="N7" s="7">
        <f>INDEX(GruppeStufe!A5:AA200,MATCH(C8,GruppeStufe!B5:B200,0),MATCH(N6,GruppeStufe!A5:I5,0))</f>
        <v>2543</v>
      </c>
      <c r="O7" s="7">
        <f>INDEX(GruppeStufe!A5:AA200,MATCH(C8,GruppeStufe!B5:B200,0),MATCH(O6,GruppeStufe!A5:I5,0))</f>
        <v>2630</v>
      </c>
      <c r="P7" s="7">
        <f>INDEX(GruppeStufe!A5:AA200,MATCH(C8,GruppeStufe!B5:B200,0),MATCH(P6,GruppeStufe!A5:I5,0))</f>
        <v>2719</v>
      </c>
      <c r="Q7" s="7">
        <f>INDEX(GruppeStufe!A5:AA200,MATCH(C8,GruppeStufe!B5:B200,0),MATCH(Q6,GruppeStufe!A5:I5,0))</f>
        <v>2808</v>
      </c>
    </row>
    <row r="8" spans="1:20" ht="15" customHeight="1" x14ac:dyDescent="0.25">
      <c r="A8" s="11" t="s">
        <v>196</v>
      </c>
      <c r="B8" s="70" t="s">
        <v>54</v>
      </c>
      <c r="C8" s="49" t="str">
        <f>CONCATENATE(B7,B8)</f>
        <v>44835E04</v>
      </c>
      <c r="D8" s="36"/>
      <c r="E8" s="42">
        <f>E9*Basisinformationen!B8</f>
        <v>173.92</v>
      </c>
      <c r="F8" s="54">
        <f>F9*Basisinformationen!B8</f>
        <v>130.44</v>
      </c>
      <c r="G8" s="34" t="s">
        <v>192</v>
      </c>
      <c r="H8" s="34"/>
      <c r="K8" s="58">
        <v>0.75</v>
      </c>
      <c r="L8" s="59">
        <f>$L$7*K8</f>
        <v>30</v>
      </c>
      <c r="M8" s="60">
        <f>M7*K8</f>
        <v>1842.75</v>
      </c>
      <c r="N8" s="60">
        <f>N7*K8</f>
        <v>1907.25</v>
      </c>
      <c r="O8" s="60">
        <f>O7*K8</f>
        <v>1972.5</v>
      </c>
      <c r="P8" s="60">
        <f>P7*K8</f>
        <v>2039.25</v>
      </c>
      <c r="Q8" s="60">
        <f>Q7*K8</f>
        <v>2106</v>
      </c>
    </row>
    <row r="9" spans="1:20" ht="15" customHeight="1" x14ac:dyDescent="0.25">
      <c r="A9" s="11" t="s">
        <v>197</v>
      </c>
      <c r="B9" s="70" t="s">
        <v>66</v>
      </c>
      <c r="C9" s="36"/>
      <c r="D9" s="36"/>
      <c r="E9" s="42">
        <v>40</v>
      </c>
      <c r="F9" s="55">
        <f>B10</f>
        <v>30</v>
      </c>
      <c r="G9" s="34" t="s">
        <v>191</v>
      </c>
      <c r="H9" s="37"/>
      <c r="I9" s="18"/>
      <c r="J9" s="18"/>
      <c r="K9" s="52">
        <v>0.5</v>
      </c>
      <c r="L9" s="44">
        <f t="shared" ref="L9:L10" si="0">$L$7*K9</f>
        <v>20</v>
      </c>
      <c r="M9" s="7">
        <f>M7*K9</f>
        <v>1228.5</v>
      </c>
      <c r="N9" s="7">
        <f>N7*K9</f>
        <v>1271.5</v>
      </c>
      <c r="O9" s="7">
        <f>O7*K9</f>
        <v>1315</v>
      </c>
      <c r="P9" s="7">
        <f>P7*K9</f>
        <v>1359.5</v>
      </c>
      <c r="Q9" s="7">
        <f>Q7*K9</f>
        <v>1404</v>
      </c>
    </row>
    <row r="10" spans="1:20" ht="15" customHeight="1" x14ac:dyDescent="0.25">
      <c r="A10" s="11" t="s">
        <v>199</v>
      </c>
      <c r="B10" s="71">
        <v>30</v>
      </c>
      <c r="C10" s="36"/>
      <c r="D10" s="36"/>
      <c r="E10" s="14">
        <f>INDEX(GruppeStufe!A5:AA200,MATCH(C8,GruppeStufe!B5:B200,0),MATCH(B9,GruppeStufe!A5:I5,0))</f>
        <v>2543</v>
      </c>
      <c r="F10" s="56">
        <f>E10/40*F9</f>
        <v>1907.25</v>
      </c>
      <c r="G10" s="34" t="s">
        <v>194</v>
      </c>
      <c r="H10" s="37"/>
      <c r="I10" s="18"/>
      <c r="J10" s="18"/>
      <c r="K10" s="52">
        <v>0.25</v>
      </c>
      <c r="L10" s="44">
        <f t="shared" si="0"/>
        <v>10</v>
      </c>
      <c r="M10" s="7">
        <f>M7*K10</f>
        <v>614.25</v>
      </c>
      <c r="N10" s="7">
        <f>N7*K10</f>
        <v>635.75</v>
      </c>
      <c r="O10" s="7">
        <f>O7*K10</f>
        <v>657.5</v>
      </c>
      <c r="P10" s="7">
        <f>P7*K10</f>
        <v>679.75</v>
      </c>
      <c r="Q10" s="7">
        <f>Q7*K10</f>
        <v>702</v>
      </c>
      <c r="T10" s="37"/>
    </row>
    <row r="11" spans="1:20" ht="15" customHeight="1" x14ac:dyDescent="0.25">
      <c r="A11" s="11" t="s">
        <v>201</v>
      </c>
      <c r="B11" s="40">
        <f>B10/B12</f>
        <v>6</v>
      </c>
      <c r="C11" s="36"/>
      <c r="D11" s="36"/>
      <c r="E11" s="14">
        <f>E10/E8</f>
        <v>14.621665133394666</v>
      </c>
      <c r="F11" s="56">
        <f>F10/F8</f>
        <v>14.621665133394664</v>
      </c>
      <c r="G11" s="37" t="s">
        <v>193</v>
      </c>
      <c r="H11" s="37"/>
      <c r="I11" s="18"/>
      <c r="J11" s="18"/>
      <c r="L11" s="37"/>
      <c r="M11" s="18"/>
    </row>
    <row r="12" spans="1:20" ht="15" customHeight="1" x14ac:dyDescent="0.25">
      <c r="A12" s="11" t="s">
        <v>198</v>
      </c>
      <c r="B12" s="72">
        <v>5</v>
      </c>
      <c r="C12" s="37"/>
      <c r="D12" s="37"/>
      <c r="E12" s="37"/>
      <c r="F12" s="57">
        <f>30/5*B12</f>
        <v>30</v>
      </c>
      <c r="G12" s="37" t="s">
        <v>224</v>
      </c>
      <c r="H12" s="37"/>
      <c r="I12" s="18"/>
      <c r="J12" s="18"/>
      <c r="K12" s="26" t="s">
        <v>216</v>
      </c>
      <c r="L12" s="18"/>
      <c r="M12" s="18"/>
    </row>
    <row r="13" spans="1:20" ht="15" customHeight="1" x14ac:dyDescent="0.25">
      <c r="A13" s="11" t="s">
        <v>189</v>
      </c>
      <c r="B13" s="73" t="s">
        <v>223</v>
      </c>
      <c r="C13" s="24"/>
      <c r="D13" s="24"/>
      <c r="E13" s="45"/>
      <c r="F13" s="42">
        <f>F12*$B$11</f>
        <v>180</v>
      </c>
      <c r="G13" s="37" t="s">
        <v>200</v>
      </c>
      <c r="H13" s="37"/>
      <c r="I13" s="18"/>
      <c r="J13" s="18"/>
      <c r="K13" s="1" t="s">
        <v>215</v>
      </c>
      <c r="L13" s="19"/>
      <c r="M13" s="20"/>
      <c r="O13" s="25"/>
      <c r="P13" s="25"/>
    </row>
    <row r="14" spans="1:20" ht="15" customHeight="1" x14ac:dyDescent="0.25">
      <c r="A14" s="11" t="s">
        <v>235</v>
      </c>
      <c r="B14" s="68">
        <f>AnerkennungTaetigkeitszeitraum!C4</f>
        <v>4</v>
      </c>
      <c r="C14" s="37"/>
      <c r="D14" s="37"/>
      <c r="E14" s="37"/>
      <c r="F14" s="47">
        <f>F13*F11</f>
        <v>2631.8997240110398</v>
      </c>
      <c r="G14" s="37" t="s">
        <v>206</v>
      </c>
      <c r="H14" s="37"/>
      <c r="I14" s="18"/>
      <c r="J14" s="18"/>
      <c r="K14" s="1" t="s">
        <v>217</v>
      </c>
      <c r="L14" s="19"/>
      <c r="M14" s="20"/>
    </row>
    <row r="15" spans="1:20" ht="15" customHeight="1" x14ac:dyDescent="0.3">
      <c r="A15" s="11" t="s">
        <v>236</v>
      </c>
      <c r="B15" s="68">
        <f>AnerkennungTaetigkeitszeitraum!C5</f>
        <v>7</v>
      </c>
      <c r="C15" s="38"/>
      <c r="D15" s="38"/>
      <c r="E15" s="37"/>
      <c r="F15" s="40">
        <f>F8*12</f>
        <v>1565.28</v>
      </c>
      <c r="G15" s="37" t="s">
        <v>202</v>
      </c>
      <c r="H15" s="37"/>
      <c r="I15" s="18"/>
      <c r="J15" s="18"/>
      <c r="K15" s="1" t="s">
        <v>218</v>
      </c>
      <c r="L15" s="18"/>
      <c r="M15" s="18"/>
    </row>
    <row r="16" spans="1:20" ht="15" customHeight="1" x14ac:dyDescent="0.25">
      <c r="A16" s="46"/>
      <c r="B16" s="21"/>
      <c r="C16" s="21"/>
      <c r="D16" s="21"/>
      <c r="E16" s="37"/>
      <c r="F16" s="40">
        <f>F15-F13</f>
        <v>1385.28</v>
      </c>
      <c r="G16" s="37" t="s">
        <v>203</v>
      </c>
      <c r="H16" s="37"/>
      <c r="I16" s="18"/>
      <c r="J16" s="18"/>
      <c r="K16" s="1" t="s">
        <v>219</v>
      </c>
      <c r="L16" s="18"/>
      <c r="M16" s="18"/>
    </row>
    <row r="17" spans="1:17" ht="15" customHeight="1" x14ac:dyDescent="0.3">
      <c r="A17" s="46"/>
      <c r="B17" s="22"/>
      <c r="C17" s="23"/>
      <c r="D17" s="23"/>
      <c r="E17" s="37"/>
      <c r="F17" s="56">
        <v>2</v>
      </c>
      <c r="G17" s="37" t="s">
        <v>225</v>
      </c>
      <c r="H17" s="39"/>
      <c r="I17" s="18"/>
      <c r="J17" s="18"/>
      <c r="L17" s="18"/>
      <c r="M17" s="18"/>
    </row>
    <row r="18" spans="1:17" ht="15" customHeight="1" x14ac:dyDescent="0.25">
      <c r="K18" s="1" t="s">
        <v>212</v>
      </c>
    </row>
    <row r="19" spans="1:17" ht="15" customHeight="1" x14ac:dyDescent="0.25">
      <c r="K19" s="1" t="s">
        <v>213</v>
      </c>
    </row>
    <row r="20" spans="1:17" ht="15" customHeight="1" x14ac:dyDescent="0.25">
      <c r="A20" s="13"/>
      <c r="K20" s="1" t="s">
        <v>214</v>
      </c>
    </row>
    <row r="21" spans="1:17" ht="15" customHeight="1" x14ac:dyDescent="0.25">
      <c r="A21" s="13" t="s">
        <v>137</v>
      </c>
    </row>
    <row r="22" spans="1:17" x14ac:dyDescent="0.25">
      <c r="A22" s="10"/>
      <c r="B22" s="10" t="s">
        <v>120</v>
      </c>
      <c r="C22" s="10" t="s">
        <v>123</v>
      </c>
      <c r="D22" s="10" t="s">
        <v>123</v>
      </c>
      <c r="E22" s="10" t="s">
        <v>122</v>
      </c>
      <c r="F22" s="10" t="s">
        <v>105</v>
      </c>
      <c r="G22" s="10" t="s">
        <v>33</v>
      </c>
      <c r="H22" s="10" t="s">
        <v>34</v>
      </c>
      <c r="I22" s="10" t="s">
        <v>35</v>
      </c>
      <c r="J22" s="10" t="s">
        <v>106</v>
      </c>
      <c r="K22" s="10" t="s">
        <v>113</v>
      </c>
      <c r="L22" s="10" t="s">
        <v>114</v>
      </c>
      <c r="M22" s="10" t="s">
        <v>112</v>
      </c>
      <c r="N22" s="10" t="s">
        <v>111</v>
      </c>
      <c r="O22" s="10" t="s">
        <v>30</v>
      </c>
      <c r="P22" s="10" t="s">
        <v>117</v>
      </c>
      <c r="Q22" s="10" t="s">
        <v>99</v>
      </c>
    </row>
    <row r="23" spans="1:17" x14ac:dyDescent="0.25">
      <c r="A23" s="10"/>
      <c r="B23" s="10" t="s">
        <v>121</v>
      </c>
      <c r="C23" s="10" t="s">
        <v>138</v>
      </c>
      <c r="D23" s="10" t="s">
        <v>104</v>
      </c>
      <c r="E23" s="10" t="s">
        <v>104</v>
      </c>
      <c r="F23" s="10" t="s">
        <v>104</v>
      </c>
      <c r="G23" s="10" t="s">
        <v>104</v>
      </c>
      <c r="H23" s="10" t="s">
        <v>104</v>
      </c>
      <c r="I23" s="10" t="s">
        <v>104</v>
      </c>
      <c r="J23" s="10" t="s">
        <v>104</v>
      </c>
      <c r="K23" s="10" t="s">
        <v>104</v>
      </c>
      <c r="L23" s="10" t="s">
        <v>104</v>
      </c>
      <c r="M23" s="10" t="s">
        <v>104</v>
      </c>
      <c r="N23" s="10" t="s">
        <v>104</v>
      </c>
      <c r="O23" s="10" t="s">
        <v>104</v>
      </c>
      <c r="P23" s="10" t="s">
        <v>104</v>
      </c>
      <c r="Q23" s="10" t="s">
        <v>104</v>
      </c>
    </row>
    <row r="24" spans="1:17" x14ac:dyDescent="0.25">
      <c r="A24" s="4" t="s">
        <v>125</v>
      </c>
      <c r="B24" s="9"/>
      <c r="C24" s="9"/>
      <c r="D24" s="9"/>
      <c r="E24" s="16"/>
      <c r="F24" s="16">
        <f>INDEX(GruppeStufe!$A$5:$AA$200,MATCH($C$8,GruppeStufe!$B$5:$B$200,0),MATCH(F$22,GruppeStufe!$A$5:$Z$5,0))</f>
        <v>0.71</v>
      </c>
      <c r="G24" s="16">
        <f>INDEX(GruppeStufe!$A$5:$AA$200,MATCH($C$8,GruppeStufe!$B$5:$B$200,0),MATCH(G$22,GruppeStufe!$A$5:$Z$5,0))</f>
        <v>3.7804737810487583</v>
      </c>
      <c r="H24" s="16">
        <f>INDEX(GruppeStufe!$A$5:$AA$200,MATCH($C$8,GruppeStufe!$B$5:$B$200,0),MATCH(H$22,GruppeStufe!$A$5:$Z$5,0))</f>
        <v>5.2926632934682614</v>
      </c>
      <c r="I24" s="16">
        <f>INDEX(GruppeStufe!$A$5:$AA$200,MATCH($C$8,GruppeStufe!$B$5:$B$200,0),MATCH(I$22,GruppeStufe!$A$5:$Z$5,0))</f>
        <v>7.5609475620975166</v>
      </c>
      <c r="J24" s="16">
        <f>INDEX(GruppeStufe!$A$5:$AA$200,MATCH($C$8,GruppeStufe!$B$5:$B$200,0),MATCH(J$22,GruppeStufe!$A$5:$Z$5,0))</f>
        <v>2.7</v>
      </c>
      <c r="K24" s="16">
        <f>INDEX(GruppeStufe!$A$5:$AA$200,MATCH($C$8,GruppeStufe!$B$5:$B$200,0),MATCH(K$22,GruppeStufe!$A$5:$Z$5,0))/$F$8*$F$7</f>
        <v>0.2299333026678933</v>
      </c>
      <c r="L24" s="16">
        <f>INDEX(GruppeStufe!$A$5:$AA$200,MATCH($C$8,GruppeStufe!$B$5:$B$200,0),MATCH(L$22,GruppeStufe!$A$5:$Z$5,0))/$F$8*$F$7</f>
        <v>0.29208831646734129</v>
      </c>
      <c r="M24" s="16">
        <f>INDEX(GruppeStufe!$A$5:$AA$200,MATCH($C$8,GruppeStufe!$B$5:$B$200,0),MATCH(M$22,GruppeStufe!$A$5:$Z$5,0))/$F$8*$F$7</f>
        <v>0.39782658693652251</v>
      </c>
      <c r="N24" s="16">
        <f>INDEX(GruppeStufe!$A$5:$AA$200,MATCH($C$8,GruppeStufe!$B$5:$B$200,0),MATCH(N$22,GruppeStufe!$A$5:$Z$5,0))/$F$8*$F$7</f>
        <v>0.65880864765409386</v>
      </c>
      <c r="O24" s="16">
        <f>INDEX(GruppeStufe!$A$5:$AA$200,MATCH($C$8,GruppeStufe!$B$5:$B$200,0),MATCH(O$22,GruppeStufe!$A$5:$Z$5,0))</f>
        <v>3.7804737810487583</v>
      </c>
      <c r="P24" s="16">
        <f>INDEX(GruppeStufe!$A$5:$AA$200,MATCH($C$8,GruppeStufe!$B$5:$B$200,0),MATCH(P$22,GruppeStufe!$A$5:$Z$5,0))</f>
        <v>0.51400000000000001</v>
      </c>
      <c r="Q24" s="16">
        <f>$F$14/$F$16</f>
        <v>1.8999045131749825</v>
      </c>
    </row>
    <row r="25" spans="1:17" x14ac:dyDescent="0.25">
      <c r="A25" s="4" t="s">
        <v>130</v>
      </c>
      <c r="B25" s="44">
        <f>$B$11</f>
        <v>6</v>
      </c>
      <c r="C25" s="16">
        <f>D25*B25</f>
        <v>102.21341787941788</v>
      </c>
      <c r="D25" s="48">
        <f>SUM(E25:Q25)</f>
        <v>17.035569646569645</v>
      </c>
      <c r="E25" s="16">
        <f>$F$11</f>
        <v>14.621665133394664</v>
      </c>
      <c r="F25" s="16"/>
      <c r="G25" s="16"/>
      <c r="H25" s="16"/>
      <c r="I25" s="16"/>
      <c r="J25" s="16"/>
      <c r="K25" s="16" t="str">
        <f t="shared" ref="K25:K32" si="1">IF($B$13="Schicht 1",$K$24,"")</f>
        <v/>
      </c>
      <c r="L25" s="16" t="str">
        <f t="shared" ref="L25:L32" si="2">IF($B$13="Schicht 2",$L$24,"")</f>
        <v/>
      </c>
      <c r="M25" s="16" t="str">
        <f t="shared" ref="M25:M32" si="3">IF($B$13="Schicht 3",$M$24,"")</f>
        <v/>
      </c>
      <c r="N25" s="16" t="str">
        <f t="shared" ref="N25:N32" si="4">IF($B$13="WSchicht",$N$24,"")</f>
        <v/>
      </c>
      <c r="O25" s="16"/>
      <c r="P25" s="16">
        <f>INDEX(GruppeStufe!$A$5:$AA$200,MATCH($C$8,GruppeStufe!$B$5:$B$200,0),MATCH(P$22,GruppeStufe!$A$5:$Z$5,0))</f>
        <v>0.51400000000000001</v>
      </c>
      <c r="Q25" s="16">
        <f t="shared" ref="Q25:Q32" si="5">$F$14/$F$16</f>
        <v>1.8999045131749825</v>
      </c>
    </row>
    <row r="26" spans="1:17" x14ac:dyDescent="0.25">
      <c r="A26" s="4" t="s">
        <v>131</v>
      </c>
      <c r="B26" s="44">
        <f t="shared" ref="B26:B32" si="6">$B$11</f>
        <v>6</v>
      </c>
      <c r="C26" s="16">
        <f t="shared" ref="C26:C32" si="7">D26*B26</f>
        <v>102.21341787941788</v>
      </c>
      <c r="D26" s="48">
        <f t="shared" ref="D26:D32" si="8">SUM(E26:Q26)</f>
        <v>17.035569646569645</v>
      </c>
      <c r="E26" s="16">
        <f t="shared" ref="E26:E32" si="9">$F$11</f>
        <v>14.621665133394664</v>
      </c>
      <c r="F26" s="16"/>
      <c r="G26" s="16"/>
      <c r="H26" s="16"/>
      <c r="I26" s="16"/>
      <c r="J26" s="16"/>
      <c r="K26" s="16" t="str">
        <f t="shared" si="1"/>
        <v/>
      </c>
      <c r="L26" s="16" t="str">
        <f t="shared" si="2"/>
        <v/>
      </c>
      <c r="M26" s="16" t="str">
        <f t="shared" si="3"/>
        <v/>
      </c>
      <c r="N26" s="16" t="str">
        <f t="shared" si="4"/>
        <v/>
      </c>
      <c r="O26" s="16"/>
      <c r="P26" s="16">
        <f>INDEX(GruppeStufe!$A$5:$AA$200,MATCH($C$8,GruppeStufe!$B$5:$B$200,0),MATCH(P$22,GruppeStufe!$A$5:$Z$5,0))</f>
        <v>0.51400000000000001</v>
      </c>
      <c r="Q26" s="16">
        <f t="shared" si="5"/>
        <v>1.8999045131749825</v>
      </c>
    </row>
    <row r="27" spans="1:17" x14ac:dyDescent="0.25">
      <c r="A27" s="4" t="s">
        <v>132</v>
      </c>
      <c r="B27" s="44">
        <f t="shared" si="6"/>
        <v>6</v>
      </c>
      <c r="C27" s="16">
        <f t="shared" si="7"/>
        <v>118.41341787941786</v>
      </c>
      <c r="D27" s="48">
        <f t="shared" si="8"/>
        <v>19.735569646569644</v>
      </c>
      <c r="E27" s="16">
        <f t="shared" si="9"/>
        <v>14.621665133394664</v>
      </c>
      <c r="F27" s="16"/>
      <c r="G27" s="16"/>
      <c r="H27" s="16"/>
      <c r="I27" s="16"/>
      <c r="J27" s="16">
        <f>INDEX(GruppeStufe!$A$5:$AA$200,MATCH($C$8,GruppeStufe!$B$5:$B$200,0),MATCH(J$22,GruppeStufe!$A$5:$Z$5,0))</f>
        <v>2.7</v>
      </c>
      <c r="K27" s="16" t="str">
        <f t="shared" si="1"/>
        <v/>
      </c>
      <c r="L27" s="16" t="str">
        <f t="shared" si="2"/>
        <v/>
      </c>
      <c r="M27" s="16" t="str">
        <f t="shared" si="3"/>
        <v/>
      </c>
      <c r="N27" s="16" t="str">
        <f t="shared" si="4"/>
        <v/>
      </c>
      <c r="O27" s="16"/>
      <c r="P27" s="16">
        <f>INDEX(GruppeStufe!$A$5:$AA$200,MATCH($C$8,GruppeStufe!$B$5:$B$200,0),MATCH(P$22,GruppeStufe!$A$5:$Z$5,0))</f>
        <v>0.51400000000000001</v>
      </c>
      <c r="Q27" s="16">
        <f t="shared" si="5"/>
        <v>1.8999045131749825</v>
      </c>
    </row>
    <row r="28" spans="1:17" x14ac:dyDescent="0.25">
      <c r="A28" s="4" t="s">
        <v>124</v>
      </c>
      <c r="B28" s="44">
        <f t="shared" si="6"/>
        <v>6</v>
      </c>
      <c r="C28" s="16">
        <f t="shared" si="7"/>
        <v>106.47341787941787</v>
      </c>
      <c r="D28" s="48">
        <f t="shared" si="8"/>
        <v>17.745569646569646</v>
      </c>
      <c r="E28" s="16">
        <f t="shared" si="9"/>
        <v>14.621665133394664</v>
      </c>
      <c r="F28" s="16">
        <f>INDEX(GruppeStufe!$A$5:$AA$200,MATCH($C$8,GruppeStufe!$B$5:$B$200,0),MATCH(F$22,GruppeStufe!$A$5:$Z$5,0))</f>
        <v>0.71</v>
      </c>
      <c r="G28" s="16"/>
      <c r="H28" s="16"/>
      <c r="I28" s="16"/>
      <c r="J28" s="16"/>
      <c r="K28" s="16" t="str">
        <f t="shared" si="1"/>
        <v/>
      </c>
      <c r="L28" s="16" t="str">
        <f t="shared" si="2"/>
        <v/>
      </c>
      <c r="M28" s="16" t="str">
        <f t="shared" si="3"/>
        <v/>
      </c>
      <c r="N28" s="16" t="str">
        <f t="shared" si="4"/>
        <v/>
      </c>
      <c r="O28" s="16"/>
      <c r="P28" s="16">
        <f>INDEX(GruppeStufe!$A$5:$AA$200,MATCH($C$8,GruppeStufe!$B$5:$B$200,0),MATCH(P$22,GruppeStufe!$A$5:$Z$5,0))</f>
        <v>0.51400000000000001</v>
      </c>
      <c r="Q28" s="16">
        <f t="shared" si="5"/>
        <v>1.8999045131749825</v>
      </c>
    </row>
    <row r="29" spans="1:17" x14ac:dyDescent="0.25">
      <c r="A29" s="4" t="s">
        <v>133</v>
      </c>
      <c r="B29" s="44">
        <f t="shared" si="6"/>
        <v>6</v>
      </c>
      <c r="C29" s="16">
        <f t="shared" si="7"/>
        <v>124.89626056571042</v>
      </c>
      <c r="D29" s="48">
        <f t="shared" si="8"/>
        <v>20.816043427618403</v>
      </c>
      <c r="E29" s="16">
        <f t="shared" si="9"/>
        <v>14.621665133394664</v>
      </c>
      <c r="F29" s="16"/>
      <c r="G29" s="16">
        <f>INDEX(GruppeStufe!$A$5:$AA$200,MATCH($C$8,GruppeStufe!$B$5:$B$200,0),MATCH(G$22,GruppeStufe!$A$5:$Z$5,0))</f>
        <v>3.7804737810487583</v>
      </c>
      <c r="H29" s="16"/>
      <c r="I29" s="16"/>
      <c r="J29" s="16"/>
      <c r="K29" s="16" t="str">
        <f t="shared" si="1"/>
        <v/>
      </c>
      <c r="L29" s="16" t="str">
        <f t="shared" si="2"/>
        <v/>
      </c>
      <c r="M29" s="16" t="str">
        <f t="shared" si="3"/>
        <v/>
      </c>
      <c r="N29" s="16" t="str">
        <f t="shared" si="4"/>
        <v/>
      </c>
      <c r="O29" s="16"/>
      <c r="P29" s="16">
        <f>INDEX(GruppeStufe!$A$5:$AA$200,MATCH($C$8,GruppeStufe!$B$5:$B$200,0),MATCH(P$22,GruppeStufe!$A$5:$Z$5,0))</f>
        <v>0.51400000000000001</v>
      </c>
      <c r="Q29" s="16">
        <f t="shared" si="5"/>
        <v>1.8999045131749825</v>
      </c>
    </row>
    <row r="30" spans="1:17" x14ac:dyDescent="0.25">
      <c r="A30" s="4" t="s">
        <v>134</v>
      </c>
      <c r="B30" s="44">
        <f t="shared" si="6"/>
        <v>6</v>
      </c>
      <c r="C30" s="16">
        <f t="shared" si="7"/>
        <v>133.96939764022744</v>
      </c>
      <c r="D30" s="48">
        <f t="shared" si="8"/>
        <v>22.328232940037907</v>
      </c>
      <c r="E30" s="16">
        <f t="shared" si="9"/>
        <v>14.621665133394664</v>
      </c>
      <c r="F30" s="16"/>
      <c r="G30" s="16"/>
      <c r="H30" s="16">
        <f>INDEX(GruppeStufe!$A$5:$AA$200,MATCH($C$8,GruppeStufe!$B$5:$B$200,0),MATCH(H$22,GruppeStufe!$A$5:$Z$5,0))</f>
        <v>5.2926632934682614</v>
      </c>
      <c r="I30" s="16"/>
      <c r="J30" s="16"/>
      <c r="K30" s="16" t="str">
        <f t="shared" si="1"/>
        <v/>
      </c>
      <c r="L30" s="16" t="str">
        <f t="shared" si="2"/>
        <v/>
      </c>
      <c r="M30" s="16" t="str">
        <f t="shared" si="3"/>
        <v/>
      </c>
      <c r="N30" s="16" t="str">
        <f t="shared" si="4"/>
        <v/>
      </c>
      <c r="O30" s="16"/>
      <c r="P30" s="16">
        <f>INDEX(GruppeStufe!$A$5:$AA$200,MATCH($C$8,GruppeStufe!$B$5:$B$200,0),MATCH(P$22,GruppeStufe!$A$5:$Z$5,0))</f>
        <v>0.51400000000000001</v>
      </c>
      <c r="Q30" s="16">
        <f t="shared" si="5"/>
        <v>1.8999045131749825</v>
      </c>
    </row>
    <row r="31" spans="1:17" x14ac:dyDescent="0.25">
      <c r="A31" s="4" t="s">
        <v>135</v>
      </c>
      <c r="B31" s="44">
        <f t="shared" si="6"/>
        <v>6</v>
      </c>
      <c r="C31" s="16">
        <f t="shared" si="7"/>
        <v>133.96939764022744</v>
      </c>
      <c r="D31" s="48">
        <f t="shared" si="8"/>
        <v>22.328232940037907</v>
      </c>
      <c r="E31" s="16">
        <f t="shared" si="9"/>
        <v>14.621665133394664</v>
      </c>
      <c r="F31" s="16"/>
      <c r="G31" s="16"/>
      <c r="H31" s="16">
        <f>INDEX(GruppeStufe!$A$5:$AA$200,MATCH($C$8,GruppeStufe!$B$5:$B$200,0),MATCH(H$22,GruppeStufe!$A$5:$Z$5,0))</f>
        <v>5.2926632934682614</v>
      </c>
      <c r="I31" s="16"/>
      <c r="J31" s="16"/>
      <c r="K31" s="16" t="str">
        <f t="shared" si="1"/>
        <v/>
      </c>
      <c r="L31" s="16" t="str">
        <f t="shared" si="2"/>
        <v/>
      </c>
      <c r="M31" s="16" t="str">
        <f t="shared" si="3"/>
        <v/>
      </c>
      <c r="N31" s="16" t="str">
        <f t="shared" si="4"/>
        <v/>
      </c>
      <c r="O31" s="16"/>
      <c r="P31" s="16">
        <f>INDEX(GruppeStufe!$A$5:$AA$200,MATCH($C$8,GruppeStufe!$B$5:$B$200,0),MATCH(P$22,GruppeStufe!$A$5:$Z$5,0))</f>
        <v>0.51400000000000001</v>
      </c>
      <c r="Q31" s="16">
        <f t="shared" si="5"/>
        <v>1.8999045131749825</v>
      </c>
    </row>
    <row r="32" spans="1:17" x14ac:dyDescent="0.25">
      <c r="A32" s="4" t="s">
        <v>136</v>
      </c>
      <c r="B32" s="44">
        <f t="shared" si="6"/>
        <v>6</v>
      </c>
      <c r="C32" s="16">
        <f t="shared" si="7"/>
        <v>147.57910325200297</v>
      </c>
      <c r="D32" s="48">
        <f t="shared" si="8"/>
        <v>24.596517208667162</v>
      </c>
      <c r="E32" s="16">
        <f t="shared" si="9"/>
        <v>14.621665133394664</v>
      </c>
      <c r="F32" s="16"/>
      <c r="G32" s="16"/>
      <c r="H32" s="16"/>
      <c r="I32" s="16">
        <f>INDEX(GruppeStufe!$A$5:$AA$200,MATCH($C$8,GruppeStufe!$B$5:$B$200,0),MATCH(I$22,GruppeStufe!$A$5:$Z$5,0))</f>
        <v>7.5609475620975166</v>
      </c>
      <c r="J32" s="16"/>
      <c r="K32" s="16" t="str">
        <f t="shared" si="1"/>
        <v/>
      </c>
      <c r="L32" s="16" t="str">
        <f t="shared" si="2"/>
        <v/>
      </c>
      <c r="M32" s="16" t="str">
        <f t="shared" si="3"/>
        <v/>
      </c>
      <c r="N32" s="16" t="str">
        <f t="shared" si="4"/>
        <v/>
      </c>
      <c r="O32" s="16"/>
      <c r="P32" s="16">
        <f>INDEX(GruppeStufe!$A$5:$AA$200,MATCH($C$8,GruppeStufe!$B$5:$B$200,0),MATCH(P$22,GruppeStufe!$A$5:$Z$5,0))</f>
        <v>0.51400000000000001</v>
      </c>
      <c r="Q32" s="16">
        <f t="shared" si="5"/>
        <v>1.8999045131749825</v>
      </c>
    </row>
    <row r="33" spans="1:17" x14ac:dyDescent="0.25">
      <c r="B33" s="15"/>
      <c r="C33" s="15"/>
      <c r="D33" s="15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 x14ac:dyDescent="0.25">
      <c r="A34" s="26" t="s">
        <v>146</v>
      </c>
      <c r="B34" s="15"/>
      <c r="C34" s="15"/>
      <c r="D34" s="15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 x14ac:dyDescent="0.25">
      <c r="A35" s="1" t="s">
        <v>141</v>
      </c>
      <c r="B35" s="15"/>
      <c r="C35" s="15"/>
      <c r="D35" s="15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1:17" x14ac:dyDescent="0.25">
      <c r="A36" s="1" t="s">
        <v>142</v>
      </c>
      <c r="B36" s="15"/>
      <c r="C36" s="15"/>
      <c r="D36" s="15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1:17" x14ac:dyDescent="0.25">
      <c r="A37" s="1" t="s">
        <v>143</v>
      </c>
      <c r="B37" s="15"/>
      <c r="C37" s="15"/>
      <c r="D37" s="15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 x14ac:dyDescent="0.25">
      <c r="B38" s="15"/>
      <c r="C38" s="15"/>
      <c r="D38" s="15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 x14ac:dyDescent="0.25">
      <c r="A39" s="26" t="s">
        <v>145</v>
      </c>
      <c r="B39" s="15"/>
      <c r="C39" s="15"/>
      <c r="D39" s="15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 x14ac:dyDescent="0.25">
      <c r="A40" s="1" t="s">
        <v>144</v>
      </c>
      <c r="B40" s="15"/>
      <c r="C40" s="15"/>
      <c r="D40" s="15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17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x14ac:dyDescent="0.25">
      <c r="A42" s="26" t="s">
        <v>227</v>
      </c>
    </row>
    <row r="43" spans="1:17" x14ac:dyDescent="0.25">
      <c r="A43" s="1" t="s">
        <v>226</v>
      </c>
    </row>
    <row r="46" spans="1:17" x14ac:dyDescent="0.25">
      <c r="A46" s="26"/>
      <c r="B46" s="26"/>
    </row>
    <row r="48" spans="1:17" x14ac:dyDescent="0.25">
      <c r="D48" s="61"/>
    </row>
  </sheetData>
  <sheetProtection sheet="1" objects="1" scenarios="1" selectLockedCells="1"/>
  <dataValidations count="3">
    <dataValidation type="list" allowBlank="1" showInputMessage="1" showErrorMessage="1" sqref="B7:D7">
      <formula1>"01.10.2021,01.10.2022,01.03.2023"</formula1>
    </dataValidation>
    <dataValidation type="list" allowBlank="1" showInputMessage="1" showErrorMessage="1" sqref="C16:D16">
      <formula1>"Schicht 1,Schicht 2,Schicht 3,WSchicht"</formula1>
    </dataValidation>
    <dataValidation type="list" allowBlank="1" showInputMessage="1" showErrorMessage="1" sqref="B16 B13">
      <formula1>"ohne,Schicht 1,Schicht 2,Schicht 3,WSchicht"</formula1>
    </dataValidation>
  </dataValidations>
  <pageMargins left="0.70866141732283472" right="0.70866141732283472" top="0.78740157480314965" bottom="0.78740157480314965" header="0.31496062992125984" footer="0.31496062992125984"/>
  <pageSetup paperSize="8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GruppeStufe!$C$6:$C$24</xm:f>
          </x14:formula1>
          <xm:sqref>B8</xm:sqref>
        </x14:dataValidation>
        <x14:dataValidation type="list" allowBlank="1" showInputMessage="1" showErrorMessage="1">
          <x14:formula1>
            <xm:f>GruppeStufe!$D$5:$I$5</xm:f>
          </x14:formula1>
          <xm:sqref>C9:D11 B9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Basisinformationen</vt:lpstr>
      <vt:lpstr>GruppeStufe</vt:lpstr>
      <vt:lpstr>AnerkennungTaetigkeitszeitraum</vt:lpstr>
      <vt:lpstr>Stundensatzberechnung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Heil, Andreas</dc:creator>
  <cp:lastModifiedBy>Heil, Andreas</cp:lastModifiedBy>
  <cp:lastPrinted>2022-06-20T09:19:52Z</cp:lastPrinted>
  <dcterms:created xsi:type="dcterms:W3CDTF">2022-03-29T13:05:53Z</dcterms:created>
  <dcterms:modified xsi:type="dcterms:W3CDTF">2022-06-29T09:35:11Z</dcterms:modified>
</cp:coreProperties>
</file>